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1"/>
  </bookViews>
  <sheets>
    <sheet name="Ex1" sheetId="1" state="visible" r:id="rId2"/>
    <sheet name="Ex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<sst xmlns="http://schemas.openxmlformats.org/spreadsheetml/2006/main" count="151" uniqueCount="102">
  <si>
    <t xml:space="preserve">2ème étape</t>
  </si>
  <si>
    <t xml:space="preserve">Centres auxiliaires</t>
  </si>
  <si>
    <t xml:space="preserve"> Centres principaux</t>
  </si>
  <si>
    <t xml:space="preserve">Les titres sont aussi à changer </t>
  </si>
  <si>
    <t xml:space="preserve">Entretien</t>
  </si>
  <si>
    <t xml:space="preserve">Transport</t>
  </si>
  <si>
    <t xml:space="preserve">app</t>
  </si>
  <si>
    <t xml:space="preserve">Centre de montage</t>
  </si>
  <si>
    <t xml:space="preserve">centre finition</t>
  </si>
  <si>
    <t xml:space="preserve">centre distribution</t>
  </si>
  <si>
    <t xml:space="preserve">Centre administration et finacement</t>
  </si>
  <si>
    <t xml:space="preserve">Les éléments de l’énoncé (du tableau)</t>
  </si>
  <si>
    <t xml:space="preserve">total après repartition primaire</t>
  </si>
  <si>
    <t xml:space="preserve">Les éléments à déduire de l’énoncer</t>
  </si>
  <si>
    <t xml:space="preserve">Repartition 2nd entretien</t>
  </si>
  <si>
    <t xml:space="preserve">Les premiers éléments à reporter </t>
  </si>
  <si>
    <t xml:space="preserve">Repartition 2nd transport</t>
  </si>
  <si>
    <t xml:space="preserve">total après répartition 2nd</t>
  </si>
  <si>
    <t xml:space="preserve">UE</t>
  </si>
  <si>
    <t xml:space="preserve">1h MED</t>
  </si>
  <si>
    <t xml:space="preserve">1 marinière</t>
  </si>
  <si>
    <t xml:space="preserve">100€ de vente</t>
  </si>
  <si>
    <t xml:space="preserve">100€ de cout de production des marinières vendues </t>
  </si>
  <si>
    <t xml:space="preserve">Attention à cette ligne elle détermine les valeurs jaunes</t>
  </si>
  <si>
    <t xml:space="preserve">Nbr UE</t>
  </si>
  <si>
    <t xml:space="preserve">On ne pouvais pas avoir le 7417.39 sans remplir la fiches de stock marinière </t>
  </si>
  <si>
    <t xml:space="preserve">Cout de UE</t>
  </si>
  <si>
    <t xml:space="preserve">1ère étapes calculer X et Y</t>
  </si>
  <si>
    <t xml:space="preserve">Attention les calculs ne se font pas seul poour X etY</t>
  </si>
  <si>
    <t xml:space="preserve">UE = unite d'eouvre</t>
  </si>
  <si>
    <t xml:space="preserve">X = 40000+0,1*Y</t>
  </si>
  <si>
    <t xml:space="preserve">Y</t>
  </si>
  <si>
    <t xml:space="preserve">Y= 60000 + 0,2*X</t>
  </si>
  <si>
    <t xml:space="preserve">Ne changer que les cases </t>
  </si>
  <si>
    <t xml:space="preserve">X=40000+0,1(60000+0,2X)</t>
  </si>
  <si>
    <t xml:space="preserve">Le reste se fait seul</t>
  </si>
  <si>
    <t xml:space="preserve">X=40000+0,2*60000+ 0,2*0,1X</t>
  </si>
  <si>
    <t xml:space="preserve">0,98X = 52000</t>
  </si>
  <si>
    <t xml:space="preserve">X</t>
  </si>
  <si>
    <t xml:space="preserve">Cout d'achat des matière 1er</t>
  </si>
  <si>
    <t xml:space="preserve">Tissu</t>
  </si>
  <si>
    <t xml:space="preserve">q</t>
  </si>
  <si>
    <t xml:space="preserve">CU</t>
  </si>
  <si>
    <t xml:space="preserve">Montant</t>
  </si>
  <si>
    <t xml:space="preserve">valeur de l’énoncé </t>
  </si>
  <si>
    <t xml:space="preserve">prix d'achat</t>
  </si>
  <si>
    <t xml:space="preserve">valeur reporté</t>
  </si>
  <si>
    <t xml:space="preserve">Centre approvissement</t>
  </si>
  <si>
    <t xml:space="preserve">Pour 120: on divise12000 par 100 car UE = 100</t>
  </si>
  <si>
    <t xml:space="preserve">cout d'achat</t>
  </si>
  <si>
    <t xml:space="preserve">Fiches de stock</t>
  </si>
  <si>
    <t xml:space="preserve">Q</t>
  </si>
  <si>
    <t xml:space="preserve">Stock initial</t>
  </si>
  <si>
    <t xml:space="preserve">entree</t>
  </si>
  <si>
    <t xml:space="preserve">sortie</t>
  </si>
  <si>
    <t xml:space="preserve">Stock final </t>
  </si>
  <si>
    <t xml:space="preserve">Cout de production des marinière</t>
  </si>
  <si>
    <t xml:space="preserve">Elements</t>
  </si>
  <si>
    <t xml:space="preserve">Quantités</t>
  </si>
  <si>
    <t xml:space="preserve">Cout unitaires</t>
  </si>
  <si>
    <t xml:space="preserve">Tissu consommé (sorties)</t>
  </si>
  <si>
    <t xml:space="preserve">Main d'œuvre direct</t>
  </si>
  <si>
    <t xml:space="preserve">Il faut que les nom des colonnes du 1er tableau et le nom de la ligne soient identiques</t>
  </si>
  <si>
    <t xml:space="preserve">Centre de finition</t>
  </si>
  <si>
    <t xml:space="preserve">Cout de production</t>
  </si>
  <si>
    <t xml:space="preserve">Fiches de stock des marinières</t>
  </si>
  <si>
    <t xml:space="preserve">Libellés</t>
  </si>
  <si>
    <t xml:space="preserve">stock initial</t>
  </si>
  <si>
    <t xml:space="preserve">cout de production</t>
  </si>
  <si>
    <t xml:space="preserve">stock final</t>
  </si>
  <si>
    <t xml:space="preserve">Totaux</t>
  </si>
  <si>
    <t xml:space="preserve">Cout hors production</t>
  </si>
  <si>
    <t xml:space="preserve">Centre distribution</t>
  </si>
  <si>
    <t xml:space="preserve">centre administration et fiancement</t>
  </si>
  <si>
    <t xml:space="preserve">Cout Hors production</t>
  </si>
  <si>
    <t xml:space="preserve">Cout de revients des marinières</t>
  </si>
  <si>
    <t xml:space="preserve">Cout de production des produit vendu</t>
  </si>
  <si>
    <t xml:space="preserve">Cout de revient</t>
  </si>
  <si>
    <t xml:space="preserve">Résultat des marinière</t>
  </si>
  <si>
    <t xml:space="preserve">Prix de vente</t>
  </si>
  <si>
    <t xml:space="preserve">Résultat </t>
  </si>
  <si>
    <t xml:space="preserve">Le résultat peut être positif ou négatif (bénéfice ou pertes)</t>
  </si>
  <si>
    <t xml:space="preserve">Exercice 2</t>
  </si>
  <si>
    <t xml:space="preserve">Quantité</t>
  </si>
  <si>
    <t xml:space="preserve">prix unitaire</t>
  </si>
  <si>
    <t xml:space="preserve">CA</t>
  </si>
  <si>
    <t xml:space="preserve">Marge de sécurité = CA - seuil de rentabilité en valeur</t>
  </si>
  <si>
    <t xml:space="preserve">CV</t>
  </si>
  <si>
    <t xml:space="preserve">CF</t>
  </si>
  <si>
    <t xml:space="preserve">Marge unitaire sur cout variable</t>
  </si>
  <si>
    <t xml:space="preserve">Taux de marge unitaire sur CV</t>
  </si>
  <si>
    <t xml:space="preserve">seuil de rentabilité en valeur</t>
  </si>
  <si>
    <t xml:space="preserve">euros </t>
  </si>
  <si>
    <t xml:space="preserve">seuil de rentabilité en quantite </t>
  </si>
  <si>
    <t xml:space="preserve">point mort</t>
  </si>
  <si>
    <t xml:space="preserve">mois</t>
  </si>
  <si>
    <t xml:space="preserve">Marge de sécurité</t>
  </si>
  <si>
    <t xml:space="preserve">Indice de sécurite</t>
  </si>
  <si>
    <t xml:space="preserve">Prévision de l'année N+1</t>
  </si>
  <si>
    <t xml:space="preserve">Si en jours multiplier par 360</t>
  </si>
  <si>
    <t xml:space="preserve">L'entreprise avec le produit B peut supporter une baisse du chiffre d'affaire plus importante</t>
  </si>
  <si>
    <t xml:space="preserve">Valeurs de l’énoncé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</si>
</sst>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%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3F3F3F"/>
      <name val="Calibri"/>
      <family val="2"/>
      <charset val="1"/>
    </font>
    <font>
      <sz val="2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99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B6C1"/>
      </patternFill>
    </fill>
    <fill>
      <patternFill patternType="solid">
        <fgColor rgb="FFFF9999"/>
        <bgColor rgb="FFFF8080"/>
      </patternFill>
    </fill>
    <fill>
      <patternFill patternType="solid">
        <fgColor rgb="FF66CCFF"/>
        <bgColor rgb="FF33CCCC"/>
      </patternFill>
    </fill>
    <fill>
      <patternFill patternType="solid">
        <fgColor rgb="FF00FF66"/>
        <bgColor rgb="FF00FFFF"/>
      </patternFill>
    </fill>
    <fill>
      <patternFill patternType="solid">
        <fgColor rgb="FFFFC0CB"/>
        <bgColor rgb="FFFFB6C1"/>
      </patternFill>
    </fill>
    <fill>
      <patternFill patternType="solid">
        <fgColor rgb="FFFFB6C1"/>
        <bgColor rgb="FFFFC0CB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1" applyFont="true" applyBorder="true" applyAlignment="true" applyProtection="false">
      <alignment horizontal="general" vertical="bottom" textRotation="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2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2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2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7" borderId="2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2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8" borderId="2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9" borderId="1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8" borderId="1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10" borderId="1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5" borderId="1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11" borderId="1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Output" xfId="20" builtinId="53" customBuiltin="true"/>
  </cellStyles>
  <colors>
    <indexedColors>
      <rgbColor rgb="FF000000"/>
      <rgbColor rgb="FFFFFFFF"/>
      <rgbColor rgb="FFFF0000"/>
      <rgbColor rgb="FF00FF66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FB6C1"/>
      <rgbColor rgb="FF808080"/>
      <rgbColor rgb="FF9999FF"/>
      <rgbColor rgb="FF993366"/>
      <rgbColor rgb="FFF2F2F2"/>
      <rgbColor rgb="FF99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CCFF"/>
      <rgbColor rgb="FFFF9999"/>
      <rgbColor rgb="FFFF99FF"/>
      <rgbColor rgb="FFFFC0C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7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I19" activeCellId="0" sqref="I19"/>
    </sheetView>
  </sheetViews>
  <sheetFormatPr defaultRowHeight="15"/>
  <cols>
    <col collapsed="false" hidden="false" max="1" min="1" style="0" width="26.8622448979592"/>
    <col collapsed="false" hidden="false" max="2" min="2" style="0" width="18.2244897959184"/>
    <col collapsed="false" hidden="false" max="3" min="3" style="0" width="18.3571428571429"/>
    <col collapsed="false" hidden="false" max="4" min="4" style="0" width="17.6836734693878"/>
    <col collapsed="false" hidden="false" max="5" min="5" style="0" width="16.7397959183673"/>
    <col collapsed="false" hidden="false" max="6" min="6" style="0" width="15.1173469387755"/>
    <col collapsed="false" hidden="false" max="7" min="7" style="0" width="17.0102040816327"/>
    <col collapsed="false" hidden="false" max="8" min="8" style="0" width="31.9591836734694"/>
    <col collapsed="false" hidden="false" max="1025" min="9" style="0" width="8.50510204081633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2"/>
      <c r="B3" s="2"/>
      <c r="C3" s="2" t="s">
        <v>1</v>
      </c>
      <c r="D3" s="2"/>
      <c r="E3" s="2" t="s">
        <v>2</v>
      </c>
      <c r="F3" s="2"/>
      <c r="G3" s="2"/>
      <c r="H3" s="3"/>
      <c r="I3" s="1"/>
      <c r="K3" s="0" t="s">
        <v>3</v>
      </c>
    </row>
    <row r="4" customFormat="false" ht="13.8" hidden="false" customHeight="false" outlineLevel="0" collapsed="false">
      <c r="A4" s="2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1"/>
      <c r="J4" s="4"/>
      <c r="K4" s="0" t="s">
        <v>11</v>
      </c>
    </row>
    <row r="5" customFormat="false" ht="13.8" hidden="false" customHeight="false" outlineLevel="0" collapsed="false">
      <c r="A5" s="2" t="s">
        <v>12</v>
      </c>
      <c r="B5" s="5" t="n">
        <v>40000</v>
      </c>
      <c r="C5" s="5" t="n">
        <v>60000</v>
      </c>
      <c r="D5" s="5" t="n">
        <v>20000</v>
      </c>
      <c r="E5" s="5" t="n">
        <v>80000</v>
      </c>
      <c r="F5" s="5" t="n">
        <v>30000</v>
      </c>
      <c r="G5" s="5" t="n">
        <v>95000</v>
      </c>
      <c r="H5" s="5" t="n">
        <v>110000</v>
      </c>
      <c r="I5" s="1"/>
      <c r="J5" s="6"/>
      <c r="K5" s="0" t="s">
        <v>13</v>
      </c>
    </row>
    <row r="6" customFormat="false" ht="13.8" hidden="false" customHeight="false" outlineLevel="0" collapsed="false">
      <c r="A6" s="2" t="s">
        <v>14</v>
      </c>
      <c r="B6" s="2"/>
      <c r="C6" s="2" t="n">
        <f aca="false">B10*C7</f>
        <v>9387.75510204082</v>
      </c>
      <c r="D6" s="2" t="n">
        <f aca="false">$B10*D7</f>
        <v>2346.9387755102</v>
      </c>
      <c r="E6" s="2" t="n">
        <f aca="false">$B10*E7</f>
        <v>9387.75510204082</v>
      </c>
      <c r="F6" s="2" t="n">
        <f aca="false">$B10*F7</f>
        <v>9387.75510204082</v>
      </c>
      <c r="G6" s="2" t="n">
        <f aca="false">$B10*G7</f>
        <v>7040.81632653061</v>
      </c>
      <c r="H6" s="2" t="n">
        <f aca="false">$B10*H7</f>
        <v>9387.75510204082</v>
      </c>
      <c r="I6" s="1"/>
      <c r="J6" s="7"/>
      <c r="K6" s="0" t="s">
        <v>15</v>
      </c>
    </row>
    <row r="7" customFormat="false" ht="13.8" hidden="false" customHeight="false" outlineLevel="0" collapsed="false">
      <c r="A7" s="2"/>
      <c r="B7" s="2"/>
      <c r="C7" s="5" t="n">
        <v>0.2</v>
      </c>
      <c r="D7" s="5" t="n">
        <v>0.05</v>
      </c>
      <c r="E7" s="5" t="n">
        <v>0.2</v>
      </c>
      <c r="F7" s="5" t="n">
        <v>0.2</v>
      </c>
      <c r="G7" s="5" t="n">
        <v>0.15</v>
      </c>
      <c r="H7" s="5" t="n">
        <v>0.2</v>
      </c>
      <c r="I7" s="1"/>
    </row>
    <row r="8" customFormat="false" ht="13.8" hidden="false" customHeight="false" outlineLevel="0" collapsed="false">
      <c r="A8" s="2" t="s">
        <v>16</v>
      </c>
      <c r="B8" s="2" t="n">
        <f aca="false">B9*C10</f>
        <v>6938.77551020408</v>
      </c>
      <c r="C8" s="2"/>
      <c r="D8" s="2" t="n">
        <f aca="false">$C10*D9</f>
        <v>6938.77551020408</v>
      </c>
      <c r="E8" s="2" t="n">
        <f aca="false">$C10*E9</f>
        <v>3469.38775510204</v>
      </c>
      <c r="F8" s="2" t="n">
        <f aca="false">$C10*F9</f>
        <v>3469.38775510204</v>
      </c>
      <c r="G8" s="2" t="n">
        <f aca="false">$C10*G9</f>
        <v>34693.8775510204</v>
      </c>
      <c r="H8" s="2" t="n">
        <f aca="false">$C10*H9</f>
        <v>13877.5510204082</v>
      </c>
      <c r="I8" s="1"/>
    </row>
    <row r="9" customFormat="false" ht="13.8" hidden="false" customHeight="false" outlineLevel="0" collapsed="false">
      <c r="A9" s="2"/>
      <c r="B9" s="5" t="n">
        <v>0.1</v>
      </c>
      <c r="C9" s="2"/>
      <c r="D9" s="5" t="n">
        <v>0.1</v>
      </c>
      <c r="E9" s="5" t="n">
        <v>0.05</v>
      </c>
      <c r="F9" s="5" t="n">
        <v>0.05</v>
      </c>
      <c r="G9" s="5" t="n">
        <v>0.5</v>
      </c>
      <c r="H9" s="5" t="n">
        <v>0.2</v>
      </c>
      <c r="I9" s="1"/>
    </row>
    <row r="10" customFormat="false" ht="13.8" hidden="false" customHeight="false" outlineLevel="0" collapsed="false">
      <c r="A10" s="2" t="s">
        <v>17</v>
      </c>
      <c r="B10" s="8" t="n">
        <f aca="false">B21</f>
        <v>46938.7755102041</v>
      </c>
      <c r="C10" s="8" t="n">
        <f aca="false">D16</f>
        <v>69387.7551020408</v>
      </c>
      <c r="D10" s="2" t="n">
        <f aca="false">SUM(D5,D6,D8)</f>
        <v>29285.7142857143</v>
      </c>
      <c r="E10" s="2" t="n">
        <f aca="false">SUM(E5,E6,E8)</f>
        <v>92857.1428571429</v>
      </c>
      <c r="F10" s="2" t="n">
        <f aca="false">SUM(F5,F6,F8)</f>
        <v>42857.1428571429</v>
      </c>
      <c r="G10" s="2" t="n">
        <f aca="false">SUM(G5,G6,G8)</f>
        <v>136734.693877551</v>
      </c>
      <c r="H10" s="2" t="n">
        <f aca="false">SUM(H5,H6,H8)</f>
        <v>133265.306122449</v>
      </c>
      <c r="I10" s="1"/>
    </row>
    <row r="11" customFormat="false" ht="26.8" hidden="false" customHeight="false" outlineLevel="0" collapsed="false">
      <c r="A11" s="2" t="s">
        <v>18</v>
      </c>
      <c r="B11" s="2"/>
      <c r="C11" s="2"/>
      <c r="D11" s="9" t="n">
        <v>100</v>
      </c>
      <c r="E11" s="9" t="s">
        <v>19</v>
      </c>
      <c r="F11" s="9" t="s">
        <v>20</v>
      </c>
      <c r="G11" s="9" t="s">
        <v>21</v>
      </c>
      <c r="H11" s="9" t="s">
        <v>22</v>
      </c>
      <c r="I11" s="1"/>
      <c r="K11" s="10" t="s">
        <v>23</v>
      </c>
      <c r="L11" s="11"/>
      <c r="M11" s="11"/>
      <c r="N11" s="11"/>
      <c r="O11" s="11"/>
      <c r="P11" s="11"/>
    </row>
    <row r="12" customFormat="false" ht="13.8" hidden="false" customHeight="false" outlineLevel="0" collapsed="false">
      <c r="A12" s="2" t="s">
        <v>24</v>
      </c>
      <c r="B12" s="2"/>
      <c r="C12" s="2"/>
      <c r="D12" s="12" t="n">
        <v>120</v>
      </c>
      <c r="E12" s="12" t="n">
        <f aca="false">4000</f>
        <v>4000</v>
      </c>
      <c r="F12" s="12" t="n">
        <v>5700</v>
      </c>
      <c r="G12" s="12" t="n">
        <f aca="false">(6000*170)/100</f>
        <v>10200</v>
      </c>
      <c r="H12" s="13" t="n">
        <f aca="false">H51/100</f>
        <v>7417.38519480519</v>
      </c>
      <c r="I12" s="1"/>
      <c r="K12" s="0" t="s">
        <v>25</v>
      </c>
    </row>
    <row r="13" customFormat="false" ht="13.8" hidden="false" customHeight="false" outlineLevel="0" collapsed="false">
      <c r="A13" s="2" t="s">
        <v>26</v>
      </c>
      <c r="B13" s="2"/>
      <c r="C13" s="2"/>
      <c r="D13" s="14" t="n">
        <f aca="false">D10/D12</f>
        <v>244.047619047619</v>
      </c>
      <c r="E13" s="14" t="n">
        <f aca="false">E10/E12</f>
        <v>23.2142857142857</v>
      </c>
      <c r="F13" s="14" t="n">
        <f aca="false">F10/F12</f>
        <v>7.5187969924812</v>
      </c>
      <c r="G13" s="14" t="n">
        <f aca="false">G10/G12</f>
        <v>13.4053621448579</v>
      </c>
      <c r="H13" s="14" t="n">
        <f aca="false">H10/H12</f>
        <v>17.9666152724254</v>
      </c>
      <c r="I13" s="1"/>
    </row>
    <row r="14" customFormat="false" ht="15.75" hidden="false" customHeight="false" outlineLevel="0" collapsed="false">
      <c r="A14" s="1" t="s">
        <v>27</v>
      </c>
      <c r="B14" s="15" t="s">
        <v>28</v>
      </c>
      <c r="C14" s="1"/>
      <c r="D14" s="1"/>
      <c r="E14" s="1"/>
      <c r="F14" s="1"/>
      <c r="G14" s="1"/>
      <c r="H14" s="1"/>
      <c r="I14" s="1"/>
    </row>
    <row r="15" customFormat="false" ht="15" hidden="false" customHeight="false" outlineLevel="0" collapsed="false">
      <c r="A15" s="16" t="s">
        <v>29</v>
      </c>
      <c r="B15" s="1"/>
      <c r="C15" s="1"/>
      <c r="D15" s="1"/>
      <c r="E15" s="1"/>
      <c r="F15" s="1"/>
      <c r="G15" s="1"/>
      <c r="H15" s="1"/>
      <c r="I15" s="1"/>
    </row>
    <row r="16" customFormat="false" ht="13.8" hidden="false" customHeight="false" outlineLevel="0" collapsed="false">
      <c r="A16" s="16" t="s">
        <v>30</v>
      </c>
      <c r="B16" s="1"/>
      <c r="C16" s="1" t="s">
        <v>31</v>
      </c>
      <c r="D16" s="17" t="n">
        <f aca="false">60000+0.2* B21</f>
        <v>69387.7551020408</v>
      </c>
      <c r="E16" s="1"/>
      <c r="F16" s="1"/>
      <c r="G16" s="1"/>
      <c r="H16" s="1"/>
      <c r="I16" s="1"/>
    </row>
    <row r="17" customFormat="false" ht="13.8" hidden="false" customHeight="false" outlineLevel="0" collapsed="false">
      <c r="A17" s="16" t="s">
        <v>32</v>
      </c>
      <c r="B17" s="1" t="n">
        <f aca="false">0.2*0.1</f>
        <v>0.02</v>
      </c>
      <c r="C17" s="1"/>
      <c r="D17" s="1"/>
      <c r="E17" s="1"/>
      <c r="F17" s="1"/>
      <c r="G17" s="1"/>
      <c r="H17" s="1"/>
      <c r="I17" s="1" t="s">
        <v>33</v>
      </c>
      <c r="L17" s="18"/>
      <c r="M17" s="19"/>
      <c r="N17" s="6"/>
      <c r="O17" s="7"/>
    </row>
    <row r="18" customFormat="false" ht="15" hidden="false" customHeight="false" outlineLevel="0" collapsed="false">
      <c r="A18" s="16" t="s">
        <v>34</v>
      </c>
      <c r="B18" s="1"/>
      <c r="C18" s="1"/>
      <c r="D18" s="1"/>
      <c r="E18" s="1"/>
      <c r="F18" s="1"/>
      <c r="G18" s="1"/>
      <c r="H18" s="1"/>
      <c r="I18" s="1" t="s">
        <v>35</v>
      </c>
    </row>
    <row r="19" customFormat="false" ht="15" hidden="false" customHeight="false" outlineLevel="0" collapsed="false">
      <c r="A19" s="16" t="s">
        <v>36</v>
      </c>
      <c r="B19" s="1" t="n">
        <f aca="false">40000+0.1*60000</f>
        <v>46000</v>
      </c>
      <c r="C19" s="1"/>
      <c r="D19" s="1"/>
      <c r="E19" s="1"/>
      <c r="F19" s="1"/>
      <c r="G19" s="1"/>
      <c r="H19" s="1"/>
      <c r="I19" s="1"/>
    </row>
    <row r="20" customFormat="false" ht="15" hidden="false" customHeight="false" outlineLevel="0" collapsed="false">
      <c r="A20" s="16" t="s">
        <v>37</v>
      </c>
      <c r="B20" s="1"/>
      <c r="C20" s="1"/>
      <c r="D20" s="1"/>
      <c r="E20" s="1"/>
      <c r="F20" s="1"/>
      <c r="G20" s="1"/>
      <c r="H20" s="1"/>
      <c r="I20" s="1"/>
    </row>
    <row r="21" customFormat="false" ht="13.8" hidden="false" customHeight="false" outlineLevel="0" collapsed="false">
      <c r="A21" s="16" t="s">
        <v>38</v>
      </c>
      <c r="B21" s="17" t="n">
        <f aca="false">B19/0.98</f>
        <v>46938.7755102041</v>
      </c>
      <c r="C21" s="1"/>
      <c r="D21" s="1"/>
      <c r="E21" s="1"/>
      <c r="F21" s="1"/>
      <c r="G21" s="1"/>
      <c r="H21" s="1"/>
      <c r="I21" s="1"/>
    </row>
    <row r="22" customFormat="false" ht="15" hidden="false" customHeight="false" outlineLevel="0" collapsed="false">
      <c r="A22" s="1"/>
      <c r="B22" s="1"/>
      <c r="C22" s="1"/>
      <c r="D22" s="1" t="n">
        <f aca="false">D23</f>
        <v>0</v>
      </c>
      <c r="E22" s="1"/>
      <c r="F22" s="1"/>
      <c r="G22" s="1"/>
      <c r="H22" s="1"/>
      <c r="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</row>
    <row r="25" customFormat="false" ht="15" hidden="false" customHeight="false" outlineLevel="0" collapsed="false">
      <c r="A25" s="20" t="s">
        <v>39</v>
      </c>
      <c r="B25" s="20"/>
      <c r="C25" s="20"/>
      <c r="D25" s="20"/>
      <c r="E25" s="1"/>
      <c r="F25" s="1"/>
      <c r="G25" s="1"/>
      <c r="H25" s="1"/>
      <c r="I25" s="1"/>
    </row>
    <row r="26" customFormat="false" ht="15" hidden="false" customHeight="false" outlineLevel="0" collapsed="false">
      <c r="A26" s="20"/>
      <c r="B26" s="20" t="s">
        <v>40</v>
      </c>
      <c r="C26" s="20"/>
      <c r="D26" s="20"/>
      <c r="E26" s="1"/>
      <c r="F26" s="1"/>
      <c r="G26" s="1"/>
      <c r="H26" s="1"/>
      <c r="I26" s="1"/>
    </row>
    <row r="27" customFormat="false" ht="13.8" hidden="false" customHeight="false" outlineLevel="0" collapsed="false">
      <c r="A27" s="20"/>
      <c r="B27" s="20" t="s">
        <v>41</v>
      </c>
      <c r="C27" s="20" t="s">
        <v>42</v>
      </c>
      <c r="D27" s="20" t="s">
        <v>43</v>
      </c>
      <c r="E27" s="1"/>
      <c r="F27" s="21"/>
      <c r="G27" s="1" t="s">
        <v>44</v>
      </c>
      <c r="H27" s="1"/>
      <c r="I27" s="1"/>
    </row>
    <row r="28" customFormat="false" ht="13.8" hidden="false" customHeight="false" outlineLevel="0" collapsed="false">
      <c r="A28" s="20" t="s">
        <v>45</v>
      </c>
      <c r="B28" s="22" t="n">
        <v>12000</v>
      </c>
      <c r="C28" s="22" t="n">
        <v>27.68</v>
      </c>
      <c r="D28" s="20" t="n">
        <f aca="false">B28*C28</f>
        <v>332160</v>
      </c>
      <c r="E28" s="1"/>
      <c r="F28" s="23"/>
      <c r="G28" s="1" t="s">
        <v>46</v>
      </c>
      <c r="H28" s="1"/>
      <c r="I28" s="1"/>
    </row>
    <row r="29" customFormat="false" ht="13.8" hidden="false" customHeight="false" outlineLevel="0" collapsed="false">
      <c r="A29" s="20" t="s">
        <v>47</v>
      </c>
      <c r="B29" s="20" t="n">
        <f aca="false">B28/100</f>
        <v>120</v>
      </c>
      <c r="C29" s="24" t="n">
        <f aca="false">D13</f>
        <v>244.047619047619</v>
      </c>
      <c r="D29" s="20" t="n">
        <f aca="false">B29*C29</f>
        <v>29285.7142857143</v>
      </c>
      <c r="E29" s="1"/>
      <c r="F29" s="1" t="s">
        <v>48</v>
      </c>
      <c r="G29" s="1"/>
      <c r="H29" s="1"/>
      <c r="I29" s="1"/>
    </row>
    <row r="30" customFormat="false" ht="13.8" hidden="false" customHeight="false" outlineLevel="0" collapsed="false">
      <c r="A30" s="20" t="s">
        <v>49</v>
      </c>
      <c r="B30" s="22" t="n">
        <v>12000</v>
      </c>
      <c r="C30" s="25" t="n">
        <f aca="false">D30/B30</f>
        <v>30.1204761904762</v>
      </c>
      <c r="D30" s="20" t="n">
        <f aca="false">SUM(D28:D29)</f>
        <v>361445.714285714</v>
      </c>
      <c r="E30" s="1"/>
      <c r="F30" s="1"/>
      <c r="G30" s="1"/>
      <c r="H30" s="1"/>
      <c r="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</row>
    <row r="32" customFormat="false" ht="15" hidden="false" customHeight="false" outlineLevel="0" collapsed="false">
      <c r="A32" s="20" t="s">
        <v>50</v>
      </c>
      <c r="B32" s="20"/>
      <c r="C32" s="20"/>
      <c r="D32" s="20"/>
      <c r="E32" s="1"/>
      <c r="F32" s="1"/>
      <c r="G32" s="1"/>
      <c r="H32" s="1"/>
      <c r="I32" s="1"/>
    </row>
    <row r="33" customFormat="false" ht="15" hidden="false" customHeight="false" outlineLevel="0" collapsed="false">
      <c r="A33" s="20" t="s">
        <v>40</v>
      </c>
      <c r="B33" s="20" t="s">
        <v>51</v>
      </c>
      <c r="C33" s="20" t="s">
        <v>42</v>
      </c>
      <c r="D33" s="20" t="s">
        <v>43</v>
      </c>
      <c r="E33" s="1"/>
      <c r="F33" s="1"/>
      <c r="G33" s="1"/>
      <c r="H33" s="1"/>
      <c r="I33" s="1"/>
    </row>
    <row r="34" customFormat="false" ht="13.8" hidden="false" customHeight="false" outlineLevel="0" collapsed="false">
      <c r="A34" s="20" t="s">
        <v>52</v>
      </c>
      <c r="B34" s="22" t="n">
        <v>2800</v>
      </c>
      <c r="C34" s="22" t="n">
        <v>28.6</v>
      </c>
      <c r="D34" s="20" t="n">
        <f aca="false">B34*C34</f>
        <v>80080</v>
      </c>
      <c r="E34" s="1"/>
      <c r="F34" s="21"/>
      <c r="G34" s="1" t="s">
        <v>44</v>
      </c>
      <c r="H34" s="1"/>
      <c r="I34" s="1"/>
    </row>
    <row r="35" customFormat="false" ht="13.8" hidden="false" customHeight="false" outlineLevel="0" collapsed="false">
      <c r="A35" s="20" t="s">
        <v>53</v>
      </c>
      <c r="B35" s="22" t="n">
        <v>12000</v>
      </c>
      <c r="C35" s="25" t="n">
        <f aca="false">C30</f>
        <v>30.1204761904762</v>
      </c>
      <c r="D35" s="20" t="n">
        <f aca="false">B35*C35</f>
        <v>361445.714285714</v>
      </c>
      <c r="E35" s="1"/>
      <c r="F35" s="26"/>
      <c r="G35" s="1" t="s">
        <v>46</v>
      </c>
      <c r="H35" s="1"/>
      <c r="I35" s="1"/>
    </row>
    <row r="36" customFormat="false" ht="13.8" hidden="false" customHeight="false" outlineLevel="0" collapsed="false">
      <c r="A36" s="20" t="s">
        <v>54</v>
      </c>
      <c r="B36" s="22" t="n">
        <v>10260</v>
      </c>
      <c r="C36" s="20" t="n">
        <f aca="false">(D34+D35)/(B34+B35)</f>
        <v>29.8328185328185</v>
      </c>
      <c r="D36" s="20" t="n">
        <f aca="false">B36*C36</f>
        <v>306084.718146718</v>
      </c>
      <c r="E36" s="1"/>
      <c r="F36" s="1"/>
      <c r="G36" s="1"/>
      <c r="H36" s="1"/>
      <c r="I36" s="1"/>
    </row>
    <row r="37" customFormat="false" ht="15" hidden="false" customHeight="false" outlineLevel="0" collapsed="false">
      <c r="A37" s="20" t="s">
        <v>55</v>
      </c>
      <c r="B37" s="20" t="n">
        <f aca="false">B34+B35-B36</f>
        <v>4540</v>
      </c>
      <c r="C37" s="20" t="n">
        <f aca="false">C36</f>
        <v>29.8328185328185</v>
      </c>
      <c r="D37" s="20" t="n">
        <f aca="false">C37*B37</f>
        <v>135440.996138996</v>
      </c>
      <c r="E37" s="1"/>
      <c r="F37" s="1"/>
      <c r="G37" s="1"/>
      <c r="H37" s="1"/>
      <c r="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</row>
    <row r="39" customFormat="false" ht="15" hidden="false" customHeight="false" outlineLevel="0" collapsed="false">
      <c r="A39" s="16" t="s">
        <v>56</v>
      </c>
      <c r="B39" s="1"/>
      <c r="C39" s="1"/>
      <c r="D39" s="1"/>
      <c r="E39" s="1"/>
      <c r="F39" s="1"/>
      <c r="G39" s="1"/>
      <c r="H39" s="1"/>
      <c r="I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</row>
    <row r="41" customFormat="false" ht="15" hidden="false" customHeight="false" outlineLevel="0" collapsed="false">
      <c r="A41" s="20" t="s">
        <v>57</v>
      </c>
      <c r="B41" s="20" t="s">
        <v>58</v>
      </c>
      <c r="C41" s="20" t="s">
        <v>59</v>
      </c>
      <c r="D41" s="20" t="s">
        <v>43</v>
      </c>
      <c r="E41" s="1"/>
      <c r="F41" s="1"/>
      <c r="G41" s="1"/>
      <c r="H41" s="1"/>
      <c r="I41" s="1"/>
    </row>
    <row r="42" customFormat="false" ht="13.8" hidden="false" customHeight="false" outlineLevel="0" collapsed="false">
      <c r="A42" s="20" t="s">
        <v>60</v>
      </c>
      <c r="B42" s="22" t="n">
        <v>10260</v>
      </c>
      <c r="C42" s="25" t="n">
        <f aca="false">C30</f>
        <v>30.1204761904762</v>
      </c>
      <c r="D42" s="20" t="n">
        <f aca="false">B42*C42</f>
        <v>309036.085714286</v>
      </c>
      <c r="E42" s="1"/>
      <c r="F42" s="21"/>
      <c r="G42" s="1" t="s">
        <v>44</v>
      </c>
      <c r="H42" s="1"/>
      <c r="I42" s="1"/>
    </row>
    <row r="43" customFormat="false" ht="13.8" hidden="false" customHeight="false" outlineLevel="0" collapsed="false">
      <c r="A43" s="20" t="s">
        <v>61</v>
      </c>
      <c r="B43" s="22" t="n">
        <v>4000</v>
      </c>
      <c r="C43" s="22" t="n">
        <v>66</v>
      </c>
      <c r="D43" s="20" t="n">
        <f aca="false">C43*B43</f>
        <v>264000</v>
      </c>
      <c r="E43" s="1"/>
      <c r="F43" s="26"/>
      <c r="G43" s="1" t="s">
        <v>46</v>
      </c>
      <c r="H43" s="1"/>
      <c r="I43" s="1"/>
    </row>
    <row r="44" customFormat="false" ht="13.8" hidden="false" customHeight="false" outlineLevel="0" collapsed="false">
      <c r="A44" s="20" t="s">
        <v>7</v>
      </c>
      <c r="B44" s="22" t="n">
        <v>4000</v>
      </c>
      <c r="C44" s="24" t="n">
        <f aca="false">E13</f>
        <v>23.2142857142857</v>
      </c>
      <c r="D44" s="20" t="n">
        <f aca="false">C44*B44</f>
        <v>92857.1428571429</v>
      </c>
      <c r="E44" s="1"/>
      <c r="F44" s="23"/>
      <c r="G44" s="1" t="s">
        <v>46</v>
      </c>
      <c r="H44" s="1" t="s">
        <v>62</v>
      </c>
      <c r="I44" s="1"/>
    </row>
    <row r="45" customFormat="false" ht="13.8" hidden="false" customHeight="false" outlineLevel="0" collapsed="false">
      <c r="A45" s="20" t="s">
        <v>63</v>
      </c>
      <c r="B45" s="22" t="n">
        <v>5700</v>
      </c>
      <c r="C45" s="24" t="n">
        <f aca="false">F13</f>
        <v>7.5187969924812</v>
      </c>
      <c r="D45" s="20" t="n">
        <f aca="false">C45*B45</f>
        <v>42857.1428571429</v>
      </c>
      <c r="E45" s="1"/>
      <c r="F45" s="1"/>
      <c r="G45" s="1"/>
      <c r="H45" s="1"/>
      <c r="I45" s="1"/>
    </row>
    <row r="46" customFormat="false" ht="13.8" hidden="false" customHeight="false" outlineLevel="0" collapsed="false">
      <c r="A46" s="20" t="s">
        <v>64</v>
      </c>
      <c r="B46" s="25" t="n">
        <f aca="false">B45</f>
        <v>5700</v>
      </c>
      <c r="C46" s="25" t="n">
        <f aca="false">D46/B46</f>
        <v>124.342170426065</v>
      </c>
      <c r="D46" s="20" t="n">
        <f aca="false">SUM(D42:D45)</f>
        <v>708750.371428571</v>
      </c>
      <c r="E46" s="1"/>
      <c r="F46" s="1"/>
      <c r="G46" s="1"/>
      <c r="H46" s="1"/>
      <c r="I46" s="1"/>
    </row>
    <row r="47" customFormat="false" ht="13.8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</row>
    <row r="48" customFormat="false" ht="15" hidden="false" customHeight="false" outlineLevel="0" collapsed="false">
      <c r="A48" s="16" t="s">
        <v>65</v>
      </c>
      <c r="B48" s="1"/>
      <c r="C48" s="1"/>
      <c r="D48" s="1"/>
      <c r="E48" s="1"/>
      <c r="F48" s="1"/>
      <c r="G48" s="1"/>
      <c r="H48" s="1"/>
      <c r="I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</row>
    <row r="50" customFormat="false" ht="15" hidden="false" customHeight="false" outlineLevel="0" collapsed="false">
      <c r="A50" s="20" t="s">
        <v>66</v>
      </c>
      <c r="B50" s="20" t="s">
        <v>58</v>
      </c>
      <c r="C50" s="20" t="s">
        <v>59</v>
      </c>
      <c r="D50" s="20" t="s">
        <v>43</v>
      </c>
      <c r="E50" s="20" t="s">
        <v>66</v>
      </c>
      <c r="F50" s="20" t="s">
        <v>58</v>
      </c>
      <c r="G50" s="20" t="s">
        <v>59</v>
      </c>
      <c r="H50" s="20" t="s">
        <v>43</v>
      </c>
      <c r="I50" s="1"/>
    </row>
    <row r="51" customFormat="false" ht="13.8" hidden="false" customHeight="false" outlineLevel="0" collapsed="false">
      <c r="A51" s="20" t="s">
        <v>67</v>
      </c>
      <c r="B51" s="22" t="n">
        <v>900</v>
      </c>
      <c r="C51" s="20" t="n">
        <f aca="false">D51/B51</f>
        <v>119.068888888889</v>
      </c>
      <c r="D51" s="22" t="n">
        <v>107162</v>
      </c>
      <c r="E51" s="20" t="s">
        <v>54</v>
      </c>
      <c r="F51" s="22" t="n">
        <v>6000</v>
      </c>
      <c r="G51" s="25" t="n">
        <f aca="false">(D51+D52)/(B51+B52)</f>
        <v>123.623086580087</v>
      </c>
      <c r="H51" s="20" t="n">
        <f aca="false">F51*G51</f>
        <v>741738.519480519</v>
      </c>
      <c r="I51" s="1"/>
    </row>
    <row r="52" customFormat="false" ht="13.8" hidden="false" customHeight="false" outlineLevel="0" collapsed="false">
      <c r="A52" s="20" t="s">
        <v>68</v>
      </c>
      <c r="B52" s="25" t="n">
        <v>5700</v>
      </c>
      <c r="C52" s="25" t="n">
        <f aca="false">C46</f>
        <v>124.342170426065</v>
      </c>
      <c r="D52" s="20" t="n">
        <f aca="false">B52*C52</f>
        <v>708750.371428571</v>
      </c>
      <c r="E52" s="20" t="s">
        <v>69</v>
      </c>
      <c r="F52" s="27" t="n">
        <f aca="false">B51+B52-F51</f>
        <v>600</v>
      </c>
      <c r="G52" s="25" t="n">
        <f aca="false">G51</f>
        <v>123.623086580087</v>
      </c>
      <c r="H52" s="28" t="n">
        <f aca="false">F52*G52</f>
        <v>74173.8519480519</v>
      </c>
      <c r="I52" s="1"/>
    </row>
    <row r="53" customFormat="false" ht="15" hidden="false" customHeight="false" outlineLevel="0" collapsed="false">
      <c r="A53" s="20" t="s">
        <v>70</v>
      </c>
      <c r="B53" s="20"/>
      <c r="C53" s="20"/>
      <c r="D53" s="20"/>
      <c r="E53" s="20" t="s">
        <v>70</v>
      </c>
      <c r="F53" s="20"/>
      <c r="G53" s="20"/>
      <c r="H53" s="20"/>
      <c r="I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</row>
    <row r="55" customFormat="false" ht="15" hidden="false" customHeight="false" outlineLevel="0" collapsed="false">
      <c r="A55" s="16" t="s">
        <v>71</v>
      </c>
      <c r="B55" s="1"/>
      <c r="C55" s="1"/>
      <c r="D55" s="1"/>
      <c r="E55" s="1"/>
      <c r="F55" s="1"/>
      <c r="G55" s="1"/>
      <c r="H55" s="1"/>
      <c r="I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</row>
    <row r="57" customFormat="false" ht="15" hidden="false" customHeight="false" outlineLevel="0" collapsed="false">
      <c r="A57" s="20" t="s">
        <v>57</v>
      </c>
      <c r="B57" s="20" t="s">
        <v>58</v>
      </c>
      <c r="C57" s="20" t="s">
        <v>59</v>
      </c>
      <c r="D57" s="20" t="s">
        <v>43</v>
      </c>
      <c r="E57" s="1"/>
      <c r="F57" s="1"/>
      <c r="G57" s="1"/>
      <c r="H57" s="1"/>
      <c r="I57" s="1"/>
    </row>
    <row r="58" customFormat="false" ht="13.8" hidden="false" customHeight="false" outlineLevel="0" collapsed="false">
      <c r="A58" s="20" t="s">
        <v>72</v>
      </c>
      <c r="B58" s="28" t="n">
        <f aca="false">G12</f>
        <v>10200</v>
      </c>
      <c r="C58" s="24" t="n">
        <f aca="false">G13</f>
        <v>13.4053621448579</v>
      </c>
      <c r="D58" s="20" t="n">
        <f aca="false">B58*C58</f>
        <v>136734.693877551</v>
      </c>
      <c r="E58" s="1"/>
      <c r="F58" s="1"/>
      <c r="G58" s="1"/>
      <c r="H58" s="1"/>
      <c r="I58" s="1"/>
    </row>
    <row r="59" customFormat="false" ht="13.8" hidden="false" customHeight="false" outlineLevel="0" collapsed="false">
      <c r="A59" s="20" t="s">
        <v>73</v>
      </c>
      <c r="B59" s="28" t="n">
        <f aca="false">H12</f>
        <v>7417.38519480519</v>
      </c>
      <c r="C59" s="24" t="n">
        <f aca="false">H13</f>
        <v>17.9666152724254</v>
      </c>
      <c r="D59" s="20" t="n">
        <f aca="false">B59*C59</f>
        <v>133265.306122449</v>
      </c>
      <c r="E59" s="1"/>
      <c r="F59" s="1"/>
      <c r="G59" s="1"/>
      <c r="H59" s="1"/>
      <c r="I59" s="1"/>
    </row>
    <row r="60" customFormat="false" ht="13.8" hidden="false" customHeight="false" outlineLevel="0" collapsed="false">
      <c r="A60" s="20" t="s">
        <v>74</v>
      </c>
      <c r="B60" s="20"/>
      <c r="C60" s="20"/>
      <c r="D60" s="25" t="n">
        <f aca="false">D58+D59</f>
        <v>270000</v>
      </c>
      <c r="E60" s="1"/>
      <c r="F60" s="1"/>
      <c r="G60" s="1"/>
      <c r="H60" s="1"/>
      <c r="I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</row>
    <row r="62" customFormat="false" ht="15" hidden="false" customHeight="false" outlineLevel="0" collapsed="false">
      <c r="A62" s="1" t="s">
        <v>75</v>
      </c>
      <c r="B62" s="1"/>
      <c r="C62" s="1"/>
      <c r="D62" s="1"/>
      <c r="E62" s="1"/>
      <c r="F62" s="1"/>
      <c r="G62" s="1"/>
      <c r="H62" s="1"/>
      <c r="I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</row>
    <row r="64" customFormat="false" ht="15" hidden="false" customHeight="false" outlineLevel="0" collapsed="false">
      <c r="A64" s="20" t="s">
        <v>57</v>
      </c>
      <c r="B64" s="20" t="s">
        <v>58</v>
      </c>
      <c r="C64" s="20" t="s">
        <v>59</v>
      </c>
      <c r="D64" s="20" t="s">
        <v>43</v>
      </c>
      <c r="E64" s="1"/>
      <c r="F64" s="1"/>
      <c r="G64" s="1"/>
      <c r="H64" s="1"/>
      <c r="I64" s="1"/>
    </row>
    <row r="65" customFormat="false" ht="13.8" hidden="false" customHeight="false" outlineLevel="0" collapsed="false">
      <c r="A65" s="20" t="s">
        <v>76</v>
      </c>
      <c r="B65" s="22" t="n">
        <v>6000</v>
      </c>
      <c r="C65" s="25" t="n">
        <f aca="false">G52</f>
        <v>123.623086580087</v>
      </c>
      <c r="D65" s="20" t="n">
        <f aca="false">B65*C65</f>
        <v>741738.519480519</v>
      </c>
      <c r="E65" s="1"/>
      <c r="F65" s="1"/>
      <c r="G65" s="1"/>
      <c r="H65" s="1"/>
      <c r="I65" s="1"/>
    </row>
    <row r="66" customFormat="false" ht="13.8" hidden="false" customHeight="false" outlineLevel="0" collapsed="false">
      <c r="A66" s="20" t="s">
        <v>71</v>
      </c>
      <c r="B66" s="20"/>
      <c r="C66" s="20"/>
      <c r="D66" s="25" t="n">
        <f aca="false">D60</f>
        <v>270000</v>
      </c>
      <c r="E66" s="1"/>
      <c r="F66" s="1"/>
      <c r="G66" s="1"/>
      <c r="H66" s="1"/>
      <c r="I66" s="1"/>
    </row>
    <row r="67" customFormat="false" ht="13.8" hidden="false" customHeight="false" outlineLevel="0" collapsed="false">
      <c r="A67" s="20" t="s">
        <v>77</v>
      </c>
      <c r="B67" s="22" t="n">
        <v>6000</v>
      </c>
      <c r="C67" s="29" t="n">
        <f aca="false">D67/B67</f>
        <v>168.623086580087</v>
      </c>
      <c r="D67" s="20" t="n">
        <f aca="false">D65+D66</f>
        <v>1011738.51948052</v>
      </c>
      <c r="E67" s="1"/>
      <c r="F67" s="1"/>
      <c r="G67" s="1"/>
      <c r="H67" s="1"/>
      <c r="I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</row>
    <row r="69" customFormat="false" ht="15" hidden="false" customHeight="false" outlineLevel="0" collapsed="false">
      <c r="A69" s="1" t="s">
        <v>78</v>
      </c>
      <c r="B69" s="1"/>
      <c r="C69" s="1"/>
      <c r="D69" s="1"/>
      <c r="E69" s="1"/>
      <c r="F69" s="1"/>
      <c r="G69" s="1"/>
      <c r="H69" s="1"/>
      <c r="I69" s="1"/>
    </row>
    <row r="70" customFormat="false" ht="15" hidden="false" customHeight="false" outlineLevel="0" collapsed="false">
      <c r="A70" s="20" t="s">
        <v>57</v>
      </c>
      <c r="B70" s="20" t="s">
        <v>58</v>
      </c>
      <c r="C70" s="20" t="s">
        <v>59</v>
      </c>
      <c r="D70" s="20" t="s">
        <v>43</v>
      </c>
      <c r="E70" s="1"/>
      <c r="F70" s="1"/>
      <c r="G70" s="1"/>
      <c r="H70" s="1"/>
      <c r="I70" s="1"/>
    </row>
    <row r="71" customFormat="false" ht="13.8" hidden="false" customHeight="false" outlineLevel="0" collapsed="false">
      <c r="A71" s="20" t="s">
        <v>79</v>
      </c>
      <c r="B71" s="22" t="n">
        <v>6000</v>
      </c>
      <c r="C71" s="22" t="n">
        <v>170</v>
      </c>
      <c r="D71" s="20" t="n">
        <f aca="false">B71*C71</f>
        <v>1020000</v>
      </c>
      <c r="E71" s="1"/>
      <c r="F71" s="1"/>
      <c r="G71" s="1"/>
      <c r="H71" s="1"/>
      <c r="I71" s="1"/>
    </row>
    <row r="72" customFormat="false" ht="13.8" hidden="false" customHeight="false" outlineLevel="0" collapsed="false">
      <c r="A72" s="20" t="s">
        <v>77</v>
      </c>
      <c r="B72" s="22" t="n">
        <v>6000</v>
      </c>
      <c r="C72" s="29" t="n">
        <f aca="false">C67</f>
        <v>168.623086580087</v>
      </c>
      <c r="D72" s="20" t="n">
        <f aca="false">C72*B72</f>
        <v>1011738.51948052</v>
      </c>
      <c r="E72" s="1"/>
      <c r="F72" s="1"/>
      <c r="G72" s="1"/>
      <c r="H72" s="1"/>
      <c r="I72" s="1"/>
    </row>
    <row r="73" customFormat="false" ht="15" hidden="false" customHeight="false" outlineLevel="0" collapsed="false">
      <c r="A73" s="20" t="s">
        <v>80</v>
      </c>
      <c r="B73" s="20"/>
      <c r="C73" s="20"/>
      <c r="D73" s="20" t="n">
        <f aca="false">D71-D72</f>
        <v>8261.48051948054</v>
      </c>
      <c r="E73" s="1" t="s">
        <v>81</v>
      </c>
      <c r="F73" s="1"/>
      <c r="G73" s="1"/>
      <c r="H73" s="1"/>
      <c r="I73" s="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RowHeight="15"/>
  <cols>
    <col collapsed="false" hidden="false" max="1" min="1" style="0" width="26.8622448979592"/>
    <col collapsed="false" hidden="false" max="2" min="2" style="0" width="18.2244897959184"/>
    <col collapsed="false" hidden="false" max="1025" min="3" style="0" width="8.50510204081633"/>
  </cols>
  <sheetData>
    <row r="1" customFormat="false" ht="15" hidden="false" customHeight="false" outlineLevel="0" collapsed="false">
      <c r="A1" s="0" t="s">
        <v>82</v>
      </c>
    </row>
    <row r="2" customFormat="false" ht="13.8" hidden="false" customHeight="false" outlineLevel="0" collapsed="false">
      <c r="A2" s="0" t="s">
        <v>83</v>
      </c>
      <c r="B2" s="19" t="n">
        <v>18500</v>
      </c>
    </row>
    <row r="3" customFormat="false" ht="13.8" hidden="false" customHeight="false" outlineLevel="0" collapsed="false">
      <c r="A3" s="0" t="s">
        <v>84</v>
      </c>
      <c r="B3" s="19" t="n">
        <v>250</v>
      </c>
      <c r="C3" s="0" t="s">
        <v>85</v>
      </c>
      <c r="D3" s="0" t="n">
        <f aca="false">B3*B2</f>
        <v>4625000</v>
      </c>
      <c r="E3" s="0" t="s">
        <v>86</v>
      </c>
    </row>
    <row r="4" customFormat="false" ht="13.8" hidden="false" customHeight="false" outlineLevel="0" collapsed="false">
      <c r="A4" s="0" t="s">
        <v>87</v>
      </c>
      <c r="B4" s="19" t="n">
        <v>3820000</v>
      </c>
    </row>
    <row r="5" customFormat="false" ht="13.8" hidden="false" customHeight="false" outlineLevel="0" collapsed="false">
      <c r="A5" s="0" t="s">
        <v>88</v>
      </c>
      <c r="B5" s="19" t="n">
        <v>659000</v>
      </c>
    </row>
    <row r="6" customFormat="false" ht="15" hidden="false" customHeight="false" outlineLevel="0" collapsed="false">
      <c r="A6" s="0" t="s">
        <v>89</v>
      </c>
      <c r="B6" s="0" t="n">
        <f aca="false">(B2*B3)-B4</f>
        <v>805000</v>
      </c>
    </row>
    <row r="8" customFormat="false" ht="15" hidden="false" customHeight="false" outlineLevel="0" collapsed="false">
      <c r="A8" s="0" t="s">
        <v>90</v>
      </c>
      <c r="B8" s="0" t="n">
        <f aca="false">B6/D3</f>
        <v>0.174054054054054</v>
      </c>
    </row>
    <row r="9" customFormat="false" ht="15" hidden="false" customHeight="false" outlineLevel="0" collapsed="false">
      <c r="A9" s="0" t="s">
        <v>91</v>
      </c>
      <c r="B9" s="0" t="n">
        <f aca="false">B5/B8</f>
        <v>3786180.1242236</v>
      </c>
      <c r="C9" s="0" t="s">
        <v>92</v>
      </c>
    </row>
    <row r="10" customFormat="false" ht="15" hidden="false" customHeight="false" outlineLevel="0" collapsed="false">
      <c r="A10" s="0" t="s">
        <v>93</v>
      </c>
      <c r="B10" s="0" t="n">
        <f aca="false">B9/B3</f>
        <v>15144.7204968944</v>
      </c>
      <c r="C10" s="0" t="s">
        <v>58</v>
      </c>
    </row>
    <row r="11" customFormat="false" ht="15" hidden="false" customHeight="false" outlineLevel="0" collapsed="false">
      <c r="A11" s="0" t="s">
        <v>94</v>
      </c>
      <c r="B11" s="0" t="n">
        <f aca="false">(B9/D3)*12</f>
        <v>9.82360248447205</v>
      </c>
      <c r="C11" s="0" t="s">
        <v>95</v>
      </c>
    </row>
    <row r="12" customFormat="false" ht="15" hidden="false" customHeight="false" outlineLevel="0" collapsed="false">
      <c r="A12" s="0" t="s">
        <v>96</v>
      </c>
      <c r="B12" s="0" t="n">
        <f aca="false">D3-B9</f>
        <v>838819.875776398</v>
      </c>
    </row>
    <row r="13" customFormat="false" ht="15" hidden="false" customHeight="false" outlineLevel="0" collapsed="false">
      <c r="A13" s="0" t="s">
        <v>97</v>
      </c>
      <c r="B13" s="30" t="n">
        <f aca="false">B12/D3</f>
        <v>0.181366459627329</v>
      </c>
    </row>
    <row r="15" customFormat="false" ht="15" hidden="false" customHeight="false" outlineLevel="0" collapsed="false">
      <c r="A15" s="0" t="s">
        <v>98</v>
      </c>
    </row>
    <row r="17" customFormat="false" ht="13.8" hidden="false" customHeight="false" outlineLevel="0" collapsed="false">
      <c r="A17" s="0" t="s">
        <v>83</v>
      </c>
      <c r="B17" s="19" t="n">
        <v>10000</v>
      </c>
    </row>
    <row r="18" customFormat="false" ht="13.8" hidden="false" customHeight="false" outlineLevel="0" collapsed="false">
      <c r="A18" s="0" t="s">
        <v>84</v>
      </c>
      <c r="B18" s="19" t="n">
        <v>299</v>
      </c>
      <c r="C18" s="0" t="s">
        <v>85</v>
      </c>
      <c r="D18" s="0" t="n">
        <f aca="false">B18*B17</f>
        <v>2990000</v>
      </c>
    </row>
    <row r="19" customFormat="false" ht="13.8" hidden="false" customHeight="false" outlineLevel="0" collapsed="false">
      <c r="A19" s="0" t="s">
        <v>87</v>
      </c>
      <c r="B19" s="19" t="n">
        <v>2400000</v>
      </c>
    </row>
    <row r="20" customFormat="false" ht="13.8" hidden="false" customHeight="false" outlineLevel="0" collapsed="false">
      <c r="A20" s="0" t="s">
        <v>88</v>
      </c>
      <c r="B20" s="19" t="n">
        <v>450000</v>
      </c>
    </row>
    <row r="21" customFormat="false" ht="15" hidden="false" customHeight="false" outlineLevel="0" collapsed="false">
      <c r="A21" s="0" t="s">
        <v>89</v>
      </c>
      <c r="B21" s="0" t="n">
        <f aca="false">(B17*B18)-B19</f>
        <v>590000</v>
      </c>
    </row>
    <row r="23" customFormat="false" ht="15" hidden="false" customHeight="false" outlineLevel="0" collapsed="false">
      <c r="A23" s="0" t="s">
        <v>90</v>
      </c>
      <c r="B23" s="0" t="n">
        <f aca="false">B21/D18</f>
        <v>0.197324414715719</v>
      </c>
    </row>
    <row r="24" customFormat="false" ht="15" hidden="false" customHeight="false" outlineLevel="0" collapsed="false">
      <c r="A24" s="0" t="s">
        <v>91</v>
      </c>
      <c r="B24" s="0" t="n">
        <f aca="false">B20/B23</f>
        <v>2280508.47457627</v>
      </c>
      <c r="C24" s="0" t="s">
        <v>92</v>
      </c>
    </row>
    <row r="25" customFormat="false" ht="15" hidden="false" customHeight="false" outlineLevel="0" collapsed="false">
      <c r="A25" s="0" t="s">
        <v>93</v>
      </c>
      <c r="B25" s="0" t="n">
        <f aca="false">B24/B18</f>
        <v>7627.1186440678</v>
      </c>
      <c r="C25" s="0" t="s">
        <v>58</v>
      </c>
    </row>
    <row r="26" customFormat="false" ht="15" hidden="false" customHeight="false" outlineLevel="0" collapsed="false">
      <c r="A26" s="0" t="s">
        <v>94</v>
      </c>
      <c r="B26" s="0" t="n">
        <f aca="false">(B24/D18)*12</f>
        <v>9.15254237288136</v>
      </c>
      <c r="C26" s="0" t="s">
        <v>95</v>
      </c>
      <c r="D26" s="0" t="s">
        <v>99</v>
      </c>
    </row>
    <row r="27" customFormat="false" ht="15" hidden="false" customHeight="false" outlineLevel="0" collapsed="false">
      <c r="A27" s="0" t="s">
        <v>96</v>
      </c>
      <c r="B27" s="0" t="n">
        <f aca="false">D18-B24</f>
        <v>709491.525423729</v>
      </c>
    </row>
    <row r="28" customFormat="false" ht="15" hidden="false" customHeight="false" outlineLevel="0" collapsed="false">
      <c r="A28" s="0" t="s">
        <v>97</v>
      </c>
      <c r="B28" s="30" t="n">
        <f aca="false">B27/D18</f>
        <v>0.23728813559322</v>
      </c>
      <c r="G28" s="30"/>
    </row>
    <row r="30" customFormat="false" ht="15" hidden="false" customHeight="false" outlineLevel="0" collapsed="false">
      <c r="A30" s="0" t="s">
        <v>100</v>
      </c>
    </row>
    <row r="32" customFormat="false" ht="13.8" hidden="false" customHeight="false" outlineLevel="0" collapsed="false">
      <c r="A32" s="19"/>
      <c r="B32" s="0" t="s">
        <v>101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dcterms:modified xsi:type="dcterms:W3CDTF">2018-03-29T09:56:13Z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  <property fmtid="{D5CDD505-2E9C-101B-9397-08002B2CF9AE}" pid="8" name="WorkbookGuid">
    <vt:lpwstr>0aaabbb7-ea36-4627-ba43-629e19902d12</vt:lpwstr>
  </property>
</Properties>
</file>