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480" yWindow="135" windowWidth="18915" windowHeight="9015" activeTab="3"/>
  </bookViews>
  <sheets>
    <sheet name="Feuil1" sheetId="1" r:id="rId1"/>
    <sheet name="Feuil2" sheetId="2" r:id="rId2"/>
    <sheet name="Feuil3" sheetId="3" r:id="rId3"/>
    <sheet name="Feuil4" sheetId="5" r:id="rId4"/>
  </sheets>
  <calcPr calcId="125725"/>
</workbook>
</file>

<file path=xl/calcChain.xml><?xml version="1.0" encoding="utf-8"?>
<calcChain xmlns="http://schemas.openxmlformats.org/spreadsheetml/2006/main">
  <c r="F17" i="3"/>
  <c r="E17"/>
  <c r="E18" s="1"/>
  <c r="D17"/>
  <c r="D18" s="1"/>
  <c r="F18"/>
  <c r="G18"/>
  <c r="H18"/>
  <c r="I18"/>
  <c r="J18"/>
  <c r="K18"/>
  <c r="L18"/>
  <c r="C18"/>
  <c r="L17"/>
  <c r="K17"/>
  <c r="J17"/>
  <c r="I17"/>
  <c r="H17"/>
  <c r="G17"/>
  <c r="C17"/>
  <c r="G62" i="5"/>
  <c r="G63"/>
  <c r="G64"/>
  <c r="G65"/>
  <c r="G43"/>
  <c r="G44"/>
  <c r="G45"/>
  <c r="G46"/>
  <c r="H43"/>
  <c r="H44"/>
  <c r="H45"/>
  <c r="H46"/>
  <c r="I43"/>
  <c r="I44"/>
  <c r="I45"/>
  <c r="I46"/>
  <c r="J43"/>
  <c r="J44"/>
  <c r="J45"/>
  <c r="J46"/>
  <c r="C26" i="1"/>
  <c r="C27"/>
  <c r="C25"/>
  <c r="C22"/>
  <c r="C23"/>
  <c r="C21"/>
  <c r="L55" i="5"/>
  <c r="L56"/>
  <c r="L58"/>
  <c r="L59"/>
  <c r="L60"/>
  <c r="L54"/>
  <c r="J55"/>
  <c r="J56"/>
  <c r="J58"/>
  <c r="J59"/>
  <c r="J60"/>
  <c r="J62"/>
  <c r="J63"/>
  <c r="J64"/>
  <c r="J65"/>
  <c r="I55"/>
  <c r="I56"/>
  <c r="I58"/>
  <c r="I59"/>
  <c r="I60"/>
  <c r="I62"/>
  <c r="I63"/>
  <c r="I64"/>
  <c r="I65"/>
  <c r="H55"/>
  <c r="H56"/>
  <c r="H58"/>
  <c r="H59"/>
  <c r="H60"/>
  <c r="H62"/>
  <c r="H63"/>
  <c r="H64"/>
  <c r="H65"/>
  <c r="G55"/>
  <c r="G56"/>
  <c r="G58"/>
  <c r="G59"/>
  <c r="G60"/>
  <c r="F55"/>
  <c r="F56"/>
  <c r="F58"/>
  <c r="F59"/>
  <c r="F60"/>
  <c r="F62"/>
  <c r="F63"/>
  <c r="F64"/>
  <c r="F65"/>
  <c r="E55"/>
  <c r="E56"/>
  <c r="E58"/>
  <c r="E59"/>
  <c r="E60"/>
  <c r="E62"/>
  <c r="E63"/>
  <c r="E64"/>
  <c r="E65"/>
  <c r="D55"/>
  <c r="D56"/>
  <c r="D58"/>
  <c r="D59"/>
  <c r="D60"/>
  <c r="D62"/>
  <c r="D63"/>
  <c r="D64"/>
  <c r="D65"/>
  <c r="C55"/>
  <c r="C56"/>
  <c r="C58"/>
  <c r="C59"/>
  <c r="C60"/>
  <c r="C62"/>
  <c r="C63"/>
  <c r="C64"/>
  <c r="C65"/>
  <c r="J54"/>
  <c r="I54"/>
  <c r="H54"/>
  <c r="G54"/>
  <c r="F54"/>
  <c r="E54"/>
  <c r="D54"/>
  <c r="C54"/>
  <c r="D27"/>
  <c r="E27"/>
  <c r="F27"/>
  <c r="C27"/>
  <c r="J36"/>
  <c r="J37"/>
  <c r="J39"/>
  <c r="J40"/>
  <c r="J41"/>
  <c r="I36"/>
  <c r="I37"/>
  <c r="I39"/>
  <c r="I40"/>
  <c r="I41"/>
  <c r="H36"/>
  <c r="H37"/>
  <c r="H39"/>
  <c r="H40"/>
  <c r="H41"/>
  <c r="G36"/>
  <c r="G37"/>
  <c r="G39"/>
  <c r="G40"/>
  <c r="G41"/>
  <c r="F36"/>
  <c r="F37"/>
  <c r="F39"/>
  <c r="F40"/>
  <c r="F41"/>
  <c r="F43"/>
  <c r="F44"/>
  <c r="F45"/>
  <c r="F46"/>
  <c r="J35"/>
  <c r="I35"/>
  <c r="H35"/>
  <c r="G35"/>
  <c r="F35"/>
  <c r="E36"/>
  <c r="E37"/>
  <c r="E39"/>
  <c r="E40"/>
  <c r="E41"/>
  <c r="E43"/>
  <c r="E44"/>
  <c r="E45"/>
  <c r="E46"/>
  <c r="E35"/>
  <c r="D36"/>
  <c r="D37"/>
  <c r="D39"/>
  <c r="D40"/>
  <c r="D41"/>
  <c r="D43"/>
  <c r="D44"/>
  <c r="D45"/>
  <c r="D46"/>
  <c r="D35"/>
  <c r="C36"/>
  <c r="C37"/>
  <c r="C39"/>
  <c r="C40"/>
  <c r="C41"/>
  <c r="C43"/>
  <c r="C44"/>
  <c r="C45"/>
  <c r="C46"/>
  <c r="M17" i="3" l="1"/>
  <c r="G47" i="5"/>
  <c r="G48" s="1"/>
  <c r="G49" s="1"/>
  <c r="D47"/>
  <c r="D48" s="1"/>
  <c r="D49" s="1"/>
  <c r="E47"/>
  <c r="E48" s="1"/>
  <c r="E49" s="1"/>
  <c r="F47"/>
  <c r="F48" s="1"/>
  <c r="F49" s="1"/>
  <c r="C35" l="1"/>
  <c r="C47" s="1"/>
  <c r="C48" s="1"/>
  <c r="C49" s="1"/>
  <c r="C24"/>
  <c r="D24"/>
  <c r="E24"/>
  <c r="F24"/>
  <c r="C25"/>
  <c r="D25"/>
  <c r="D26" s="1"/>
  <c r="D28" s="1"/>
  <c r="E25"/>
  <c r="E26" s="1"/>
  <c r="E28" s="1"/>
  <c r="F25"/>
  <c r="F26" s="1"/>
  <c r="F28" s="1"/>
  <c r="C26"/>
  <c r="C28" s="1"/>
  <c r="I47"/>
  <c r="I48" s="1"/>
  <c r="I49" s="1"/>
  <c r="J47"/>
  <c r="J48" s="1"/>
  <c r="J49" s="1"/>
  <c r="H47" l="1"/>
  <c r="H48" s="1"/>
  <c r="H49" s="1"/>
  <c r="C6" i="1" a="1"/>
  <c r="C6" s="1"/>
  <c r="I15" i="3" a="1"/>
  <c r="J15" s="1"/>
  <c r="F15" a="1"/>
  <c r="H15" s="1"/>
  <c r="C15" a="1"/>
  <c r="C15" s="1"/>
  <c r="L6"/>
  <c r="K6"/>
  <c r="J6"/>
  <c r="I6"/>
  <c r="H6"/>
  <c r="G6"/>
  <c r="F6"/>
  <c r="E6"/>
  <c r="D6"/>
  <c r="C6"/>
  <c r="L5"/>
  <c r="K5"/>
  <c r="J5"/>
  <c r="I5"/>
  <c r="H5"/>
  <c r="G5"/>
  <c r="F5"/>
  <c r="E5"/>
  <c r="D5"/>
  <c r="C5"/>
  <c r="J6" i="1"/>
  <c r="J7"/>
  <c r="J9"/>
  <c r="J10"/>
  <c r="J11"/>
  <c r="J13"/>
  <c r="J14"/>
  <c r="J15"/>
  <c r="J16"/>
  <c r="J5"/>
  <c r="I6"/>
  <c r="I7"/>
  <c r="I9"/>
  <c r="I10"/>
  <c r="I11"/>
  <c r="I13"/>
  <c r="I14"/>
  <c r="I15"/>
  <c r="I16"/>
  <c r="I5"/>
  <c r="H6"/>
  <c r="H7"/>
  <c r="H9"/>
  <c r="H10"/>
  <c r="H11"/>
  <c r="H13"/>
  <c r="H14"/>
  <c r="H15"/>
  <c r="H16"/>
  <c r="H5"/>
  <c r="G6"/>
  <c r="G7"/>
  <c r="G9"/>
  <c r="G10"/>
  <c r="G11"/>
  <c r="G13"/>
  <c r="G14"/>
  <c r="G15"/>
  <c r="G16"/>
  <c r="G5"/>
  <c r="F6"/>
  <c r="F7"/>
  <c r="F9"/>
  <c r="F10"/>
  <c r="F11"/>
  <c r="F13"/>
  <c r="F14"/>
  <c r="F15"/>
  <c r="F16"/>
  <c r="F5"/>
  <c r="E6"/>
  <c r="E7"/>
  <c r="E9"/>
  <c r="E10"/>
  <c r="E11"/>
  <c r="E13"/>
  <c r="E14"/>
  <c r="E15"/>
  <c r="E16"/>
  <c r="E5"/>
  <c r="D6" a="1"/>
  <c r="D6" s="1"/>
  <c r="D7" a="1"/>
  <c r="D7" s="1"/>
  <c r="D9" a="1"/>
  <c r="D9" s="1"/>
  <c r="D10" a="1"/>
  <c r="D10" s="1"/>
  <c r="D11" a="1"/>
  <c r="D11" s="1"/>
  <c r="D13" a="1"/>
  <c r="D13" s="1"/>
  <c r="D14" a="1"/>
  <c r="D14" s="1"/>
  <c r="D15" a="1"/>
  <c r="D15" s="1"/>
  <c r="D16" a="1"/>
  <c r="D16" s="1"/>
  <c r="D5" a="1"/>
  <c r="D5" s="1"/>
  <c r="C9" a="1"/>
  <c r="C9" s="1"/>
  <c r="C10" a="1"/>
  <c r="C10" s="1"/>
  <c r="C11" a="1"/>
  <c r="C11" s="1"/>
  <c r="C13" a="1"/>
  <c r="C13" s="1"/>
  <c r="C14" a="1"/>
  <c r="C14" s="1"/>
  <c r="C15" a="1"/>
  <c r="C15" s="1"/>
  <c r="C16" a="1"/>
  <c r="C16" s="1"/>
  <c r="C7" a="1"/>
  <c r="C7" s="1"/>
  <c r="C5" a="1"/>
  <c r="C5" s="1"/>
  <c r="E22" a="1"/>
  <c r="E22" s="1"/>
  <c r="D16" i="3" s="1"/>
  <c r="D20" s="1"/>
  <c r="E23" i="1" a="1"/>
  <c r="E23" s="1"/>
  <c r="E16" i="3" s="1"/>
  <c r="E20" s="1"/>
  <c r="E25" i="1" a="1"/>
  <c r="E25" s="1"/>
  <c r="F16" i="3" s="1"/>
  <c r="F20" s="1"/>
  <c r="E26" i="1" a="1"/>
  <c r="E26" s="1"/>
  <c r="G16" i="3" s="1"/>
  <c r="G20" s="1"/>
  <c r="E27" i="1" a="1"/>
  <c r="E27" s="1"/>
  <c r="H16" i="3" s="1"/>
  <c r="H20" s="1"/>
  <c r="E29" i="1" a="1"/>
  <c r="E29" s="1"/>
  <c r="I16" i="3" s="1"/>
  <c r="I20" s="1"/>
  <c r="E30" i="1" a="1"/>
  <c r="E30" s="1"/>
  <c r="J16" i="3" s="1"/>
  <c r="J20" s="1"/>
  <c r="E31" i="1" a="1"/>
  <c r="E31" s="1"/>
  <c r="K16" i="3" s="1"/>
  <c r="K20" s="1"/>
  <c r="E32" i="1" a="1"/>
  <c r="E32" s="1"/>
  <c r="L16" i="3" s="1"/>
  <c r="L20" s="1"/>
  <c r="E21" i="1" a="1"/>
  <c r="E21" s="1"/>
  <c r="C16" i="3" s="1"/>
  <c r="C20" s="1"/>
  <c r="K65" i="5" l="1"/>
  <c r="K54"/>
  <c r="F21" i="1" s="1"/>
  <c r="K59" i="5"/>
  <c r="F26" i="1" s="1"/>
  <c r="K64" i="5"/>
  <c r="K58"/>
  <c r="F25" i="1" s="1"/>
  <c r="K60" i="5"/>
  <c r="F27" i="1" s="1"/>
  <c r="K55" i="5"/>
  <c r="F22" i="1" s="1"/>
  <c r="K62" i="5"/>
  <c r="K63"/>
  <c r="K56"/>
  <c r="F23" i="1" s="1"/>
  <c r="K15"/>
  <c r="K10"/>
  <c r="E15" i="3"/>
  <c r="K7" i="1"/>
  <c r="D7" i="3"/>
  <c r="H7"/>
  <c r="L7"/>
  <c r="D15"/>
  <c r="K14" i="1"/>
  <c r="K5"/>
  <c r="K13"/>
  <c r="K9"/>
  <c r="K16"/>
  <c r="K11"/>
  <c r="K6"/>
  <c r="G7" i="3"/>
  <c r="K7"/>
  <c r="E7"/>
  <c r="I7"/>
  <c r="F7"/>
  <c r="J7"/>
  <c r="C7"/>
  <c r="M16"/>
  <c r="I15"/>
  <c r="L15"/>
  <c r="K15"/>
  <c r="F15"/>
  <c r="G15"/>
  <c r="L64" i="5" l="1"/>
  <c r="C31" i="1" s="1"/>
  <c r="F31" s="1"/>
  <c r="L63" i="5"/>
  <c r="C30" i="1" s="1"/>
  <c r="F30" s="1"/>
  <c r="L65" i="5"/>
  <c r="C32" i="1" s="1"/>
  <c r="F32" s="1"/>
  <c r="L62" i="5"/>
  <c r="C29" i="1" s="1"/>
  <c r="F29" s="1"/>
  <c r="F10" i="3"/>
  <c r="F9"/>
  <c r="E10"/>
  <c r="E9"/>
  <c r="H9"/>
  <c r="H10"/>
  <c r="C9"/>
  <c r="C10"/>
  <c r="D9"/>
  <c r="D10"/>
  <c r="G9"/>
  <c r="G10"/>
  <c r="M7"/>
  <c r="L10" l="1"/>
  <c r="L9"/>
  <c r="J9"/>
  <c r="J10"/>
  <c r="K10"/>
  <c r="K9"/>
  <c r="I9"/>
  <c r="I10"/>
  <c r="G11"/>
  <c r="G12" s="1"/>
  <c r="C11"/>
  <c r="C12" s="1"/>
  <c r="D11"/>
  <c r="D12" s="1"/>
  <c r="H11"/>
  <c r="H12" s="1"/>
  <c r="E11"/>
  <c r="E12" s="1"/>
  <c r="F11"/>
  <c r="F12" s="1"/>
  <c r="L11" l="1"/>
  <c r="L12" s="1"/>
  <c r="I11"/>
  <c r="I12" s="1"/>
  <c r="K11"/>
  <c r="K12" s="1"/>
  <c r="J11"/>
  <c r="J12" s="1"/>
</calcChain>
</file>

<file path=xl/sharedStrings.xml><?xml version="1.0" encoding="utf-8"?>
<sst xmlns="http://schemas.openxmlformats.org/spreadsheetml/2006/main" count="235" uniqueCount="147">
  <si>
    <t>Electronics</t>
  </si>
  <si>
    <t>Display</t>
  </si>
  <si>
    <t>Mecatronics</t>
  </si>
  <si>
    <t>Matrix</t>
  </si>
  <si>
    <t>Techtronics</t>
  </si>
  <si>
    <t>Energics</t>
  </si>
  <si>
    <t>Printer</t>
  </si>
  <si>
    <t>Cartbox</t>
  </si>
  <si>
    <t>TOTAL ACHATS</t>
  </si>
  <si>
    <t>Téléphone mobiles</t>
  </si>
  <si>
    <t>Modèle TNP n°1</t>
  </si>
  <si>
    <t>Modèle TT n°1</t>
  </si>
  <si>
    <t>Modèle PC n°1</t>
  </si>
  <si>
    <t>Tablettes Tactiles</t>
  </si>
  <si>
    <t>Microordinateurs</t>
  </si>
  <si>
    <t>Téléphones mobiles</t>
  </si>
  <si>
    <t>Modèle TNP N°1</t>
  </si>
  <si>
    <t>Modèle TNP N°2</t>
  </si>
  <si>
    <t>Modèle TNP N°3</t>
  </si>
  <si>
    <t>Modèle TT N°1</t>
  </si>
  <si>
    <t>Modèle TT N°2</t>
  </si>
  <si>
    <t>Modèle TT N°3</t>
  </si>
  <si>
    <t>Modèle PC N°2</t>
  </si>
  <si>
    <t>Modèle PC N°1</t>
  </si>
  <si>
    <t>Coût main d'œuvre par produit</t>
  </si>
  <si>
    <t>Coût de l'amortissement des machines par produit</t>
  </si>
  <si>
    <t>Coût direct de production</t>
  </si>
  <si>
    <t>Coût des matières et composants par produit</t>
  </si>
  <si>
    <t>Quantité en stock début 2012</t>
  </si>
  <si>
    <t>Quantité demandée</t>
  </si>
  <si>
    <t>Quantité produite</t>
  </si>
  <si>
    <t>Quantité vendue</t>
  </si>
  <si>
    <t>Quantité en stock fin 2012</t>
  </si>
  <si>
    <t>Prix de vente HT par produit</t>
  </si>
  <si>
    <t>CA HT prévu</t>
  </si>
  <si>
    <t>Tableau de prévision des ventes et de la production 2012</t>
  </si>
  <si>
    <t>Produits                                                            Fournisseurs</t>
  </si>
  <si>
    <t>PRODUITS</t>
  </si>
  <si>
    <t>Processeur</t>
  </si>
  <si>
    <t>Mémoire vive</t>
  </si>
  <si>
    <t>Mémoire stockage</t>
  </si>
  <si>
    <t>Ecran</t>
  </si>
  <si>
    <t>Clavier</t>
  </si>
  <si>
    <t>Interrupteurs</t>
  </si>
  <si>
    <t>TouchPad</t>
  </si>
  <si>
    <t>Coque</t>
  </si>
  <si>
    <t>Connecteur USB</t>
  </si>
  <si>
    <t>Chargeur</t>
  </si>
  <si>
    <t>Batterie</t>
  </si>
  <si>
    <t>Mode d'emploi</t>
  </si>
  <si>
    <t>Cables</t>
  </si>
  <si>
    <t>Prises</t>
  </si>
  <si>
    <t>Coffret carton</t>
  </si>
  <si>
    <t>Coût à l'unité</t>
  </si>
  <si>
    <t>Famille Téléphones mobiles</t>
  </si>
  <si>
    <t>Famille Tablettes Tactiles</t>
  </si>
  <si>
    <t>Famille Microordinateurs</t>
  </si>
  <si>
    <t>Modèle PC N°3</t>
  </si>
  <si>
    <t>Modèle PC N°4</t>
  </si>
  <si>
    <t>FOURNISSEURS</t>
  </si>
  <si>
    <t>1Go</t>
  </si>
  <si>
    <t>2Go</t>
  </si>
  <si>
    <t>4Go</t>
  </si>
  <si>
    <t>5"</t>
  </si>
  <si>
    <t>10"</t>
  </si>
  <si>
    <t>NOMENCLATURE PRODUIT</t>
  </si>
  <si>
    <t>COMPOSANTS                                                                       PRODUITS</t>
  </si>
  <si>
    <t>16Go</t>
  </si>
  <si>
    <t>32Go</t>
  </si>
  <si>
    <t>64Go</t>
  </si>
  <si>
    <t>15"</t>
  </si>
  <si>
    <t>17"</t>
  </si>
  <si>
    <t>21"</t>
  </si>
  <si>
    <t>Modèle TNP n°2</t>
  </si>
  <si>
    <t>Modèle TNP n°3</t>
  </si>
  <si>
    <t>Modèle TT n°2</t>
  </si>
  <si>
    <t>Modèle TT n°3</t>
  </si>
  <si>
    <t>Modèle PC n°2</t>
  </si>
  <si>
    <t>Modèle PC n°3</t>
  </si>
  <si>
    <t>Modèle PC n°4</t>
  </si>
  <si>
    <t>COMPTE DE RESULTAT PREVISIONNEL 2012</t>
  </si>
  <si>
    <t>TNP N°1</t>
  </si>
  <si>
    <t xml:space="preserve">TNP N°2 </t>
  </si>
  <si>
    <t>TNP N°3</t>
  </si>
  <si>
    <t xml:space="preserve">TT N°1 </t>
  </si>
  <si>
    <t>TT N°2</t>
  </si>
  <si>
    <t>TT N°3</t>
  </si>
  <si>
    <t>PC N°1</t>
  </si>
  <si>
    <t>PC N°2</t>
  </si>
  <si>
    <t>PC N°3</t>
  </si>
  <si>
    <t>PC N°4</t>
  </si>
  <si>
    <t xml:space="preserve">TOTAL ANNUEL </t>
  </si>
  <si>
    <t>Prix de vente</t>
  </si>
  <si>
    <t>Chiffre d'affaires H.T.</t>
  </si>
  <si>
    <t>Valeur Stock produits finis début 2012</t>
  </si>
  <si>
    <t>Valeur Stock produits finis fin 2012</t>
  </si>
  <si>
    <t>Variation annuelle de stocks</t>
  </si>
  <si>
    <t>TOTAL PRODUITS</t>
  </si>
  <si>
    <t>CHARGES DIRECTES DE PRODUCTION</t>
  </si>
  <si>
    <t>Achats matières et composants consommée</t>
  </si>
  <si>
    <t>Salaires bruts affectés à la production</t>
  </si>
  <si>
    <t>Charges sociales</t>
  </si>
  <si>
    <t>Dotation aux amortissements</t>
  </si>
  <si>
    <t>TOTAL CHARGES DIRECTES DE PRODUCTION</t>
  </si>
  <si>
    <t>Marges sur charges directes de production (MCDP)</t>
  </si>
  <si>
    <t>Contribution à la MCDP en %</t>
  </si>
  <si>
    <t>AUTRES CHARGES</t>
  </si>
  <si>
    <t>Salaires  bruts totaux des opérateurs de production</t>
  </si>
  <si>
    <t>Quote-part des salaires bruts non affectés à la production</t>
  </si>
  <si>
    <t>Charges sociales sur quote-part des salaires bruts non affectés à la production</t>
  </si>
  <si>
    <t>Charges indirectes et générales</t>
  </si>
  <si>
    <t>TOTAL AUTRES CHARGES</t>
  </si>
  <si>
    <t>Résultat avant impôts</t>
  </si>
  <si>
    <t>Postes machines A et Opérateur Catégorie OP1</t>
  </si>
  <si>
    <t>Postes machines B et Opérateur Catégorie OP2</t>
  </si>
  <si>
    <t>Postes machines C et Opérateur Catégorie OP3</t>
  </si>
  <si>
    <t>Postes machines D et Opérateur Catégorie OP4</t>
  </si>
  <si>
    <t>Postes machines E et Opérateur Catégorie OP1</t>
  </si>
  <si>
    <t>Postes machines F et Opérateur Catégorie OP2</t>
  </si>
  <si>
    <t>Postes machines G et Opérateur Catégorie OP3</t>
  </si>
  <si>
    <t>Postes machines H et Opérateur Catégorie OP4</t>
  </si>
  <si>
    <t>Coût d'achat par machine</t>
  </si>
  <si>
    <t>OP1</t>
  </si>
  <si>
    <t>OP2</t>
  </si>
  <si>
    <t>OP3</t>
  </si>
  <si>
    <t>OP4</t>
  </si>
  <si>
    <t>Salaire mensuel</t>
  </si>
  <si>
    <t>Salaire mensuel avec charge</t>
  </si>
  <si>
    <t>Salaire annuel</t>
  </si>
  <si>
    <t>Salaire annuel avec charge</t>
  </si>
  <si>
    <t>Salaire avec charge par minute</t>
  </si>
  <si>
    <t>Temps de production annuel en minutes par opérateur</t>
  </si>
  <si>
    <t>Temps de travail machine A</t>
  </si>
  <si>
    <t>Temps de travail machine B</t>
  </si>
  <si>
    <t>Temps de travail machine C</t>
  </si>
  <si>
    <t>Temps de travail machine D</t>
  </si>
  <si>
    <t>Temps de travail machine E</t>
  </si>
  <si>
    <t>Temps de travail machine F</t>
  </si>
  <si>
    <t>Temps de travail machine G</t>
  </si>
  <si>
    <t>Temps de travail machine H</t>
  </si>
  <si>
    <t>Temps de travail total</t>
  </si>
  <si>
    <t>Nombre de machine</t>
  </si>
  <si>
    <t>Nombre de machine réel</t>
  </si>
  <si>
    <t>Coût Postes machines A et Opérateur Catégorie OP1</t>
  </si>
  <si>
    <t>Salaire par minute</t>
  </si>
  <si>
    <t>Total (sans charge)</t>
  </si>
  <si>
    <t>Total (avec charge)</t>
  </si>
</sst>
</file>

<file path=xl/styles.xml><?xml version="1.0" encoding="utf-8"?>
<styleSheet xmlns="http://schemas.openxmlformats.org/spreadsheetml/2006/main">
  <numFmts count="4">
    <numFmt numFmtId="44" formatCode="_-* #,##0.00\ &quot;€&quot;_-;\-* #,##0.00\ &quot;€&quot;_-;_-* &quot;-&quot;??\ &quot;€&quot;_-;_-@_-"/>
    <numFmt numFmtId="164" formatCode="#,##0.00\ &quot;€&quot;"/>
    <numFmt numFmtId="165" formatCode="_-* #,##0.000\ &quot;€&quot;_-;\-* #,##0.000\ &quot;€&quot;_-;_-* &quot;-&quot;??\ &quot;€&quot;_-;_-@_-"/>
    <numFmt numFmtId="166" formatCode="_-* #,##0\ &quot;€&quot;_-;\-* #,##0\ &quot;€&quot;_-;_-* &quot;-&quot;??\ &quot;€&quot;_-;_-@_-"/>
  </numFmts>
  <fonts count="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3" tint="-0.499984740745262"/>
      <name val="Calibri"/>
      <family val="2"/>
      <scheme val="minor"/>
    </font>
    <font>
      <sz val="11"/>
      <color theme="3" tint="-0.499984740745262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0" tint="-4.9989318521683403E-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 diagonalDown="1"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medium">
        <color indexed="64"/>
      </diagonal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14">
    <xf numFmtId="0" fontId="0" fillId="0" borderId="0" xfId="0"/>
    <xf numFmtId="0" fontId="0" fillId="0" borderId="0" xfId="0" applyBorder="1"/>
    <xf numFmtId="0" fontId="2" fillId="2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right"/>
    </xf>
    <xf numFmtId="0" fontId="2" fillId="2" borderId="1" xfId="0" applyFont="1" applyFill="1" applyBorder="1"/>
    <xf numFmtId="0" fontId="2" fillId="2" borderId="1" xfId="0" applyFont="1" applyFill="1" applyBorder="1" applyAlignment="1">
      <alignment horizontal="left"/>
    </xf>
    <xf numFmtId="0" fontId="3" fillId="4" borderId="10" xfId="0" applyNumberFormat="1" applyFont="1" applyFill="1" applyBorder="1" applyAlignment="1">
      <alignment horizontal="center" vertical="distributed" wrapText="1"/>
    </xf>
    <xf numFmtId="0" fontId="3" fillId="4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right"/>
    </xf>
    <xf numFmtId="0" fontId="3" fillId="2" borderId="16" xfId="0" applyFont="1" applyFill="1" applyBorder="1" applyAlignment="1">
      <alignment horizontal="center"/>
    </xf>
    <xf numFmtId="0" fontId="4" fillId="3" borderId="16" xfId="0" applyFont="1" applyFill="1" applyBorder="1" applyAlignment="1">
      <alignment horizontal="right"/>
    </xf>
    <xf numFmtId="0" fontId="2" fillId="4" borderId="3" xfId="0" applyFont="1" applyFill="1" applyBorder="1" applyAlignment="1">
      <alignment horizontal="center" vertical="center" wrapText="1"/>
    </xf>
    <xf numFmtId="0" fontId="0" fillId="4" borderId="3" xfId="0" applyFill="1" applyBorder="1" applyAlignment="1">
      <alignment vertical="center"/>
    </xf>
    <xf numFmtId="0" fontId="0" fillId="3" borderId="1" xfId="0" applyFill="1" applyBorder="1" applyAlignment="1">
      <alignment horizontal="right" vertical="center"/>
    </xf>
    <xf numFmtId="0" fontId="4" fillId="4" borderId="1" xfId="0" applyFont="1" applyFill="1" applyBorder="1" applyAlignment="1">
      <alignment vertical="center"/>
    </xf>
    <xf numFmtId="0" fontId="3" fillId="4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right" vertical="center"/>
    </xf>
    <xf numFmtId="0" fontId="3" fillId="4" borderId="14" xfId="0" applyFont="1" applyFill="1" applyBorder="1" applyAlignment="1">
      <alignment horizontal="distributed" vertical="distributed" wrapText="1"/>
    </xf>
    <xf numFmtId="0" fontId="3" fillId="4" borderId="1" xfId="0" applyFont="1" applyFill="1" applyBorder="1" applyAlignment="1">
      <alignment horizontal="center" vertical="center" textRotation="90"/>
    </xf>
    <xf numFmtId="0" fontId="3" fillId="4" borderId="15" xfId="0" applyFont="1" applyFill="1" applyBorder="1" applyAlignment="1">
      <alignment horizontal="center" vertical="center" textRotation="90"/>
    </xf>
    <xf numFmtId="0" fontId="4" fillId="2" borderId="16" xfId="0" applyFont="1" applyFill="1" applyBorder="1"/>
    <xf numFmtId="0" fontId="3" fillId="2" borderId="16" xfId="0" applyFont="1" applyFill="1" applyBorder="1" applyAlignment="1">
      <alignment horizontal="right"/>
    </xf>
    <xf numFmtId="0" fontId="3" fillId="2" borderId="17" xfId="0" applyFont="1" applyFill="1" applyBorder="1" applyAlignment="1">
      <alignment horizontal="center" vertical="center"/>
    </xf>
    <xf numFmtId="0" fontId="2" fillId="5" borderId="18" xfId="0" applyFont="1" applyFill="1" applyBorder="1" applyAlignment="1">
      <alignment horizontal="center" vertical="center" textRotation="90"/>
    </xf>
    <xf numFmtId="0" fontId="2" fillId="5" borderId="19" xfId="0" applyFont="1" applyFill="1" applyBorder="1" applyAlignment="1">
      <alignment horizontal="center" vertical="center" textRotation="90"/>
    </xf>
    <xf numFmtId="0" fontId="0" fillId="5" borderId="1" xfId="0" applyFill="1" applyBorder="1" applyAlignment="1">
      <alignment horizontal="center" vertical="center"/>
    </xf>
    <xf numFmtId="0" fontId="0" fillId="5" borderId="15" xfId="0" applyFill="1" applyBorder="1" applyAlignment="1">
      <alignment horizontal="center" vertical="center"/>
    </xf>
    <xf numFmtId="166" fontId="0" fillId="5" borderId="1" xfId="1" applyNumberFormat="1" applyFont="1" applyFill="1" applyBorder="1" applyAlignment="1">
      <alignment horizontal="center" vertical="center"/>
    </xf>
    <xf numFmtId="166" fontId="0" fillId="5" borderId="15" xfId="1" applyNumberFormat="1" applyFont="1" applyFill="1" applyBorder="1" applyAlignment="1">
      <alignment horizontal="center" vertical="center"/>
    </xf>
    <xf numFmtId="44" fontId="0" fillId="5" borderId="1" xfId="1" applyFont="1" applyFill="1" applyBorder="1" applyAlignment="1">
      <alignment horizontal="center"/>
    </xf>
    <xf numFmtId="44" fontId="0" fillId="5" borderId="1" xfId="1" applyNumberFormat="1" applyFont="1" applyFill="1" applyBorder="1" applyAlignment="1">
      <alignment horizontal="center"/>
    </xf>
    <xf numFmtId="0" fontId="0" fillId="5" borderId="1" xfId="0" applyFill="1" applyBorder="1" applyAlignment="1">
      <alignment vertical="center"/>
    </xf>
    <xf numFmtId="44" fontId="0" fillId="5" borderId="1" xfId="1" applyFont="1" applyFill="1" applyBorder="1" applyAlignment="1">
      <alignment vertical="center"/>
    </xf>
    <xf numFmtId="44" fontId="0" fillId="5" borderId="1" xfId="1" applyFont="1" applyFill="1" applyBorder="1" applyAlignment="1">
      <alignment horizontal="center" vertical="center"/>
    </xf>
    <xf numFmtId="0" fontId="3" fillId="4" borderId="1" xfId="0" applyFont="1" applyFill="1" applyBorder="1"/>
    <xf numFmtId="0" fontId="3" fillId="4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left" vertical="center" wrapText="1"/>
    </xf>
    <xf numFmtId="0" fontId="4" fillId="3" borderId="1" xfId="0" applyFont="1" applyFill="1" applyBorder="1" applyAlignment="1">
      <alignment horizontal="left" vertical="center" wrapText="1"/>
    </xf>
    <xf numFmtId="0" fontId="3" fillId="3" borderId="1" xfId="0" applyFont="1" applyFill="1" applyBorder="1" applyAlignment="1">
      <alignment horizontal="center" vertical="center" wrapText="1"/>
    </xf>
    <xf numFmtId="44" fontId="0" fillId="5" borderId="1" xfId="1" applyFont="1" applyFill="1" applyBorder="1"/>
    <xf numFmtId="44" fontId="0" fillId="5" borderId="1" xfId="0" applyNumberFormat="1" applyFill="1" applyBorder="1"/>
    <xf numFmtId="0" fontId="0" fillId="5" borderId="1" xfId="0" applyFill="1" applyBorder="1" applyAlignment="1">
      <alignment horizontal="center"/>
    </xf>
    <xf numFmtId="164" fontId="0" fillId="5" borderId="1" xfId="0" applyNumberFormat="1" applyFill="1" applyBorder="1" applyAlignment="1">
      <alignment horizontal="center"/>
    </xf>
    <xf numFmtId="44" fontId="0" fillId="5" borderId="1" xfId="0" applyNumberFormat="1" applyFill="1" applyBorder="1" applyAlignment="1">
      <alignment horizontal="center"/>
    </xf>
    <xf numFmtId="0" fontId="0" fillId="0" borderId="0" xfId="0" applyNumberFormat="1"/>
    <xf numFmtId="0" fontId="0" fillId="0" borderId="0" xfId="0" applyAlignment="1">
      <alignment vertical="center"/>
    </xf>
    <xf numFmtId="0" fontId="0" fillId="0" borderId="0" xfId="0" applyNumberFormat="1" applyBorder="1"/>
    <xf numFmtId="0" fontId="0" fillId="0" borderId="0" xfId="0" applyBorder="1" applyAlignment="1">
      <alignment horizontal="center" vertical="center" wrapText="1"/>
    </xf>
    <xf numFmtId="0" fontId="0" fillId="0" borderId="0" xfId="0" applyBorder="1" applyAlignment="1">
      <alignment horizontal="center"/>
    </xf>
    <xf numFmtId="0" fontId="0" fillId="0" borderId="0" xfId="0" applyBorder="1" applyAlignment="1">
      <alignment horizontal="right"/>
    </xf>
    <xf numFmtId="10" fontId="0" fillId="0" borderId="0" xfId="0" applyNumberFormat="1" applyBorder="1"/>
    <xf numFmtId="0" fontId="0" fillId="3" borderId="1" xfId="0" applyFill="1" applyBorder="1" applyAlignment="1">
      <alignment horizontal="right" wrapText="1"/>
    </xf>
    <xf numFmtId="0" fontId="0" fillId="5" borderId="1" xfId="0" applyNumberFormat="1" applyFill="1" applyBorder="1" applyAlignment="1">
      <alignment horizontal="center" vertical="center"/>
    </xf>
    <xf numFmtId="0" fontId="0" fillId="5" borderId="1" xfId="0" applyNumberFormat="1" applyFill="1" applyBorder="1" applyAlignment="1">
      <alignment horizontal="center"/>
    </xf>
    <xf numFmtId="0" fontId="0" fillId="5" borderId="2" xfId="0" applyNumberFormat="1" applyFill="1" applyBorder="1" applyAlignment="1">
      <alignment horizontal="center"/>
    </xf>
    <xf numFmtId="0" fontId="0" fillId="5" borderId="5" xfId="0" applyNumberFormat="1" applyFill="1" applyBorder="1" applyAlignment="1">
      <alignment horizontal="center"/>
    </xf>
    <xf numFmtId="0" fontId="0" fillId="5" borderId="6" xfId="0" applyNumberFormat="1" applyFill="1" applyBorder="1" applyAlignment="1">
      <alignment horizontal="center"/>
    </xf>
    <xf numFmtId="0" fontId="4" fillId="4" borderId="1" xfId="0" applyFont="1" applyFill="1" applyBorder="1"/>
    <xf numFmtId="0" fontId="4" fillId="3" borderId="1" xfId="0" applyFont="1" applyFill="1" applyBorder="1" applyAlignment="1">
      <alignment horizontal="right" wrapText="1"/>
    </xf>
    <xf numFmtId="0" fontId="4" fillId="3" borderId="2" xfId="0" applyFont="1" applyFill="1" applyBorder="1" applyAlignment="1">
      <alignment horizontal="right"/>
    </xf>
    <xf numFmtId="0" fontId="0" fillId="5" borderId="7" xfId="0" applyNumberFormat="1" applyFill="1" applyBorder="1" applyAlignment="1">
      <alignment horizontal="center"/>
    </xf>
    <xf numFmtId="0" fontId="4" fillId="3" borderId="7" xfId="0" applyFont="1" applyFill="1" applyBorder="1" applyAlignment="1">
      <alignment horizontal="right"/>
    </xf>
    <xf numFmtId="0" fontId="4" fillId="3" borderId="7" xfId="0" applyFont="1" applyFill="1" applyBorder="1" applyAlignment="1">
      <alignment horizontal="right" wrapText="1"/>
    </xf>
    <xf numFmtId="0" fontId="0" fillId="4" borderId="1" xfId="0" applyFill="1" applyBorder="1" applyAlignment="1">
      <alignment horizontal="center" vertical="center"/>
    </xf>
    <xf numFmtId="44" fontId="0" fillId="5" borderId="1" xfId="1" applyFont="1" applyFill="1" applyBorder="1" applyAlignment="1"/>
    <xf numFmtId="44" fontId="0" fillId="5" borderId="1" xfId="0" applyNumberFormat="1" applyFill="1" applyBorder="1" applyAlignment="1">
      <alignment vertical="center"/>
    </xf>
    <xf numFmtId="0" fontId="3" fillId="4" borderId="1" xfId="0" applyNumberFormat="1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/>
    </xf>
    <xf numFmtId="0" fontId="3" fillId="2" borderId="1" xfId="0" applyNumberFormat="1" applyFont="1" applyFill="1" applyBorder="1"/>
    <xf numFmtId="0" fontId="3" fillId="4" borderId="1" xfId="0" applyNumberFormat="1" applyFont="1" applyFill="1" applyBorder="1" applyAlignment="1">
      <alignment horizontal="center"/>
    </xf>
    <xf numFmtId="0" fontId="3" fillId="4" borderId="7" xfId="0" applyNumberFormat="1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/>
    </xf>
    <xf numFmtId="0" fontId="3" fillId="2" borderId="1" xfId="0" applyNumberFormat="1" applyFont="1" applyFill="1" applyBorder="1" applyAlignment="1">
      <alignment horizontal="center"/>
    </xf>
    <xf numFmtId="0" fontId="2" fillId="4" borderId="1" xfId="0" applyNumberFormat="1" applyFont="1" applyFill="1" applyBorder="1" applyAlignment="1">
      <alignment horizontal="center" vertical="center" wrapText="1"/>
    </xf>
    <xf numFmtId="44" fontId="0" fillId="0" borderId="0" xfId="0" applyNumberFormat="1"/>
    <xf numFmtId="44" fontId="0" fillId="5" borderId="1" xfId="1" applyNumberFormat="1" applyFont="1" applyFill="1" applyBorder="1" applyAlignment="1">
      <alignment vertical="center"/>
    </xf>
    <xf numFmtId="165" fontId="0" fillId="5" borderId="1" xfId="1" applyNumberFormat="1" applyFont="1" applyFill="1" applyBorder="1"/>
    <xf numFmtId="0" fontId="0" fillId="2" borderId="7" xfId="0" applyFill="1" applyBorder="1" applyAlignment="1">
      <alignment horizontal="center" vertical="center"/>
    </xf>
    <xf numFmtId="0" fontId="0" fillId="2" borderId="8" xfId="0" applyFill="1" applyBorder="1" applyAlignment="1">
      <alignment horizontal="center" vertical="center"/>
    </xf>
    <xf numFmtId="0" fontId="0" fillId="2" borderId="9" xfId="0" applyFill="1" applyBorder="1" applyAlignment="1">
      <alignment horizontal="center" vertical="center"/>
    </xf>
    <xf numFmtId="0" fontId="2" fillId="4" borderId="7" xfId="0" applyFont="1" applyFill="1" applyBorder="1" applyAlignment="1">
      <alignment horizontal="center" vertical="center"/>
    </xf>
    <xf numFmtId="0" fontId="0" fillId="4" borderId="8" xfId="0" applyFill="1" applyBorder="1" applyAlignment="1">
      <alignment horizontal="center" vertical="center"/>
    </xf>
    <xf numFmtId="0" fontId="0" fillId="4" borderId="9" xfId="0" applyFill="1" applyBorder="1" applyAlignment="1">
      <alignment horizontal="center" vertical="center"/>
    </xf>
    <xf numFmtId="0" fontId="0" fillId="2" borderId="7" xfId="0" applyFill="1" applyBorder="1" applyAlignment="1">
      <alignment horizontal="center"/>
    </xf>
    <xf numFmtId="0" fontId="0" fillId="2" borderId="8" xfId="0" applyFill="1" applyBorder="1" applyAlignment="1">
      <alignment horizontal="center"/>
    </xf>
    <xf numFmtId="0" fontId="0" fillId="2" borderId="9" xfId="0" applyFill="1" applyBorder="1" applyAlignment="1">
      <alignment horizontal="center"/>
    </xf>
    <xf numFmtId="44" fontId="0" fillId="2" borderId="7" xfId="1" applyFont="1" applyFill="1" applyBorder="1" applyAlignment="1">
      <alignment horizontal="center"/>
    </xf>
    <xf numFmtId="44" fontId="0" fillId="2" borderId="8" xfId="1" applyFont="1" applyFill="1" applyBorder="1" applyAlignment="1">
      <alignment horizontal="center"/>
    </xf>
    <xf numFmtId="44" fontId="0" fillId="2" borderId="9" xfId="1" applyFont="1" applyFill="1" applyBorder="1" applyAlignment="1">
      <alignment horizontal="center"/>
    </xf>
    <xf numFmtId="0" fontId="3" fillId="4" borderId="11" xfId="0" applyFont="1" applyFill="1" applyBorder="1" applyAlignment="1">
      <alignment horizontal="center"/>
    </xf>
    <xf numFmtId="0" fontId="3" fillId="4" borderId="12" xfId="0" applyFont="1" applyFill="1" applyBorder="1" applyAlignment="1">
      <alignment horizontal="center"/>
    </xf>
    <xf numFmtId="0" fontId="3" fillId="4" borderId="13" xfId="0" applyFont="1" applyFill="1" applyBorder="1" applyAlignment="1">
      <alignment horizontal="center"/>
    </xf>
    <xf numFmtId="0" fontId="3" fillId="4" borderId="1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/>
    </xf>
    <xf numFmtId="0" fontId="2" fillId="5" borderId="18" xfId="0" applyFont="1" applyFill="1" applyBorder="1" applyAlignment="1">
      <alignment horizontal="center" vertical="center" textRotation="90"/>
    </xf>
    <xf numFmtId="0" fontId="0" fillId="2" borderId="20" xfId="0" applyFill="1" applyBorder="1" applyAlignment="1">
      <alignment horizontal="center" vertical="center"/>
    </xf>
    <xf numFmtId="0" fontId="3" fillId="4" borderId="7" xfId="0" applyFont="1" applyFill="1" applyBorder="1" applyAlignment="1">
      <alignment horizontal="center"/>
    </xf>
    <xf numFmtId="0" fontId="3" fillId="4" borderId="8" xfId="0" applyFont="1" applyFill="1" applyBorder="1" applyAlignment="1">
      <alignment horizontal="center"/>
    </xf>
    <xf numFmtId="0" fontId="3" fillId="4" borderId="9" xfId="0" applyFont="1" applyFill="1" applyBorder="1" applyAlignment="1">
      <alignment horizontal="center"/>
    </xf>
    <xf numFmtId="0" fontId="2" fillId="5" borderId="7" xfId="1" applyNumberFormat="1" applyFont="1" applyFill="1" applyBorder="1" applyAlignment="1">
      <alignment horizontal="center"/>
    </xf>
    <xf numFmtId="0" fontId="2" fillId="5" borderId="8" xfId="1" applyNumberFormat="1" applyFont="1" applyFill="1" applyBorder="1" applyAlignment="1">
      <alignment horizontal="center"/>
    </xf>
    <xf numFmtId="0" fontId="2" fillId="5" borderId="9" xfId="1" applyNumberFormat="1" applyFont="1" applyFill="1" applyBorder="1" applyAlignment="1">
      <alignment horizontal="center"/>
    </xf>
    <xf numFmtId="0" fontId="0" fillId="5" borderId="7" xfId="0" applyFill="1" applyBorder="1" applyAlignment="1">
      <alignment horizontal="center"/>
    </xf>
    <xf numFmtId="0" fontId="0" fillId="5" borderId="8" xfId="0" applyFill="1" applyBorder="1" applyAlignment="1">
      <alignment horizontal="center"/>
    </xf>
    <xf numFmtId="0" fontId="0" fillId="5" borderId="9" xfId="0" applyFill="1" applyBorder="1" applyAlignment="1">
      <alignment horizontal="center"/>
    </xf>
    <xf numFmtId="0" fontId="0" fillId="2" borderId="7" xfId="0" applyNumberFormat="1" applyFill="1" applyBorder="1" applyAlignment="1">
      <alignment horizontal="center"/>
    </xf>
    <xf numFmtId="0" fontId="0" fillId="2" borderId="8" xfId="0" applyNumberFormat="1" applyFill="1" applyBorder="1" applyAlignment="1">
      <alignment horizontal="center"/>
    </xf>
    <xf numFmtId="0" fontId="0" fillId="2" borderId="9" xfId="0" applyNumberFormat="1" applyFill="1" applyBorder="1" applyAlignment="1">
      <alignment horizontal="center"/>
    </xf>
    <xf numFmtId="0" fontId="0" fillId="2" borderId="7" xfId="1" applyNumberFormat="1" applyFont="1" applyFill="1" applyBorder="1" applyAlignment="1">
      <alignment horizontal="center" vertical="center"/>
    </xf>
    <xf numFmtId="0" fontId="0" fillId="2" borderId="8" xfId="1" applyNumberFormat="1" applyFont="1" applyFill="1" applyBorder="1" applyAlignment="1">
      <alignment horizontal="center" vertical="center"/>
    </xf>
    <xf numFmtId="0" fontId="0" fillId="2" borderId="9" xfId="1" applyNumberFormat="1" applyFont="1" applyFill="1" applyBorder="1" applyAlignment="1">
      <alignment horizontal="center" vertical="center"/>
    </xf>
  </cellXfs>
  <cellStyles count="2">
    <cellStyle name="Monétaire" xfId="1" builtinId="4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3:P33"/>
  <sheetViews>
    <sheetView workbookViewId="0">
      <selection activeCell="G32" sqref="G32"/>
    </sheetView>
  </sheetViews>
  <sheetFormatPr baseColWidth="10" defaultRowHeight="15"/>
  <cols>
    <col min="2" max="2" width="27.85546875" customWidth="1"/>
    <col min="3" max="3" width="14" customWidth="1"/>
    <col min="4" max="4" width="21.140625" customWidth="1"/>
    <col min="5" max="5" width="18.140625" customWidth="1"/>
    <col min="6" max="6" width="12.42578125" customWidth="1"/>
    <col min="7" max="7" width="14" customWidth="1"/>
    <col min="9" max="9" width="22.42578125" customWidth="1"/>
    <col min="10" max="10" width="14.85546875" customWidth="1"/>
    <col min="11" max="11" width="16.7109375" customWidth="1"/>
    <col min="12" max="12" width="18.7109375" customWidth="1"/>
    <col min="13" max="13" width="15.5703125" customWidth="1"/>
    <col min="14" max="14" width="13.85546875" customWidth="1"/>
    <col min="15" max="15" width="14.7109375" customWidth="1"/>
    <col min="16" max="16" width="14.28515625" bestFit="1" customWidth="1"/>
  </cols>
  <sheetData>
    <row r="3" spans="2:11" ht="60" customHeight="1">
      <c r="B3" s="6" t="s">
        <v>36</v>
      </c>
      <c r="C3" s="7" t="s">
        <v>0</v>
      </c>
      <c r="D3" s="7" t="s">
        <v>1</v>
      </c>
      <c r="E3" s="7" t="s">
        <v>2</v>
      </c>
      <c r="F3" s="7" t="s">
        <v>3</v>
      </c>
      <c r="G3" s="7" t="s">
        <v>4</v>
      </c>
      <c r="H3" s="7" t="s">
        <v>5</v>
      </c>
      <c r="I3" s="7" t="s">
        <v>6</v>
      </c>
      <c r="J3" s="7" t="s">
        <v>7</v>
      </c>
      <c r="K3" s="7" t="s">
        <v>8</v>
      </c>
    </row>
    <row r="4" spans="2:11">
      <c r="B4" s="8" t="s">
        <v>9</v>
      </c>
      <c r="C4" s="86"/>
      <c r="D4" s="87"/>
      <c r="E4" s="87"/>
      <c r="F4" s="87"/>
      <c r="G4" s="87"/>
      <c r="H4" s="87"/>
      <c r="I4" s="87"/>
      <c r="J4" s="87"/>
      <c r="K4" s="88"/>
    </row>
    <row r="5" spans="2:11">
      <c r="B5" s="9" t="s">
        <v>10</v>
      </c>
      <c r="C5" s="31">
        <f t="array" ref="C5">MMULT(Feuil2!$C$5:$I$5,TRANSPOSE(Feuil2!C7:I7))</f>
        <v>45</v>
      </c>
      <c r="D5" s="31">
        <f t="array" ref="D5">MMULT(Feuil2!$J$5:$N$5,TRANSPOSE(Feuil2!J7:N7))</f>
        <v>10</v>
      </c>
      <c r="E5" s="31">
        <f>Feuil2!$O$5*Feuil2!O7+Feuil2!$P$5*Feuil2!P7+Feuil2!$R$5*Feuil2!R7</f>
        <v>15</v>
      </c>
      <c r="F5" s="32">
        <f>Feuil2!$Q$5*Feuil2!Q7</f>
        <v>0</v>
      </c>
      <c r="G5" s="31">
        <f>Feuil2!$S$5*Feuil2!S7+Feuil2!$V$5*Feuil2!V7+Feuil2!$W$5*Feuil2!W7</f>
        <v>4</v>
      </c>
      <c r="H5" s="31">
        <f>Feuil2!$T$5*Feuil2!T7+Feuil2!$U$5*Feuil2!U7</f>
        <v>0</v>
      </c>
      <c r="I5" s="31">
        <f>Feuil2!$X$5*Feuil2!X7</f>
        <v>0</v>
      </c>
      <c r="J5" s="31">
        <f>Feuil2!$Y$5*Feuil2!Y7</f>
        <v>1</v>
      </c>
      <c r="K5" s="31">
        <f>SUM(C5:J5)</f>
        <v>75</v>
      </c>
    </row>
    <row r="6" spans="2:11">
      <c r="B6" s="9" t="s">
        <v>73</v>
      </c>
      <c r="C6" s="31">
        <f t="array" ref="C6">MMULT(Feuil2!$C$5:$I$5,TRANSPOSE(Feuil2!C8:I8))</f>
        <v>60</v>
      </c>
      <c r="D6" s="31">
        <f t="array" ref="D6">MMULT(Feuil2!$J$5:$N$5,TRANSPOSE(Feuil2!J8:N8))</f>
        <v>10</v>
      </c>
      <c r="E6" s="31">
        <f>Feuil2!$O$5*Feuil2!O8+Feuil2!$P$5*Feuil2!P8+Feuil2!$R$5*Feuil2!R8</f>
        <v>15</v>
      </c>
      <c r="F6" s="31">
        <f>Feuil2!$Q$5*Feuil2!Q8</f>
        <v>0</v>
      </c>
      <c r="G6" s="31">
        <f>Feuil2!$S$5*Feuil2!S8+Feuil2!$V$5*Feuil2!V8+Feuil2!$W$5*Feuil2!W8</f>
        <v>4</v>
      </c>
      <c r="H6" s="31">
        <f>Feuil2!$T$5*Feuil2!T8+Feuil2!$U$5*Feuil2!U8</f>
        <v>0</v>
      </c>
      <c r="I6" s="31">
        <f>Feuil2!$X$5*Feuil2!X8</f>
        <v>0</v>
      </c>
      <c r="J6" s="31">
        <f>Feuil2!$Y$5*Feuil2!Y8</f>
        <v>1</v>
      </c>
      <c r="K6" s="31">
        <f>SUM(C6:J6)</f>
        <v>90</v>
      </c>
    </row>
    <row r="7" spans="2:11">
      <c r="B7" s="9" t="s">
        <v>74</v>
      </c>
      <c r="C7" s="31">
        <f t="array" ref="C7">MMULT(Feuil2!$C$5:$I$5,TRANSPOSE(Feuil2!C9:I9))</f>
        <v>90</v>
      </c>
      <c r="D7" s="31">
        <f t="array" ref="D7">MMULT(Feuil2!$J$5:$N$5,TRANSPOSE(Feuil2!J9:N9))</f>
        <v>10</v>
      </c>
      <c r="E7" s="31">
        <f>Feuil2!$O$5*Feuil2!O9+Feuil2!$P$5*Feuil2!P9+Feuil2!$R$5*Feuil2!R9</f>
        <v>15</v>
      </c>
      <c r="F7" s="31">
        <f>Feuil2!$Q$5*Feuil2!Q9</f>
        <v>0</v>
      </c>
      <c r="G7" s="31">
        <f>Feuil2!$S$5*Feuil2!S9+Feuil2!$V$5*Feuil2!V9+Feuil2!$W$5*Feuil2!W9</f>
        <v>4</v>
      </c>
      <c r="H7" s="31">
        <f>Feuil2!$T$5*Feuil2!T9+Feuil2!$U$5*Feuil2!U9</f>
        <v>0</v>
      </c>
      <c r="I7" s="31">
        <f>Feuil2!$X$5*Feuil2!X9</f>
        <v>0</v>
      </c>
      <c r="J7" s="31">
        <f>Feuil2!$Y$5*Feuil2!Y9</f>
        <v>1</v>
      </c>
      <c r="K7" s="31">
        <f>SUM(C7:J7)</f>
        <v>120</v>
      </c>
    </row>
    <row r="8" spans="2:11">
      <c r="B8" s="8" t="s">
        <v>13</v>
      </c>
      <c r="C8" s="89"/>
      <c r="D8" s="90"/>
      <c r="E8" s="90"/>
      <c r="F8" s="90"/>
      <c r="G8" s="90"/>
      <c r="H8" s="90"/>
      <c r="I8" s="90"/>
      <c r="J8" s="90"/>
      <c r="K8" s="91"/>
    </row>
    <row r="9" spans="2:11">
      <c r="B9" s="9" t="s">
        <v>11</v>
      </c>
      <c r="C9" s="31">
        <f t="array" ref="C9">MMULT(Feuil2!$C$5:$I$5,TRANSPOSE(Feuil2!C11:I11))</f>
        <v>60</v>
      </c>
      <c r="D9" s="31">
        <f t="array" ref="D9">MMULT(Feuil2!$J$5:$N$5,TRANSPOSE(Feuil2!J11:N11))</f>
        <v>30</v>
      </c>
      <c r="E9" s="31">
        <f>Feuil2!$O$5*Feuil2!O11+Feuil2!$P$5*Feuil2!P11+Feuil2!$R$5*Feuil2!R11</f>
        <v>20</v>
      </c>
      <c r="F9" s="31">
        <f>Feuil2!$Q$5*Feuil2!Q11</f>
        <v>0</v>
      </c>
      <c r="G9" s="31">
        <f>Feuil2!$S$5*Feuil2!S11+Feuil2!$V$5*Feuil2!V11+Feuil2!$W$5*Feuil2!W11</f>
        <v>4</v>
      </c>
      <c r="H9" s="31">
        <f>Feuil2!$T$5*Feuil2!T11+Feuil2!$U$5*Feuil2!U11</f>
        <v>0</v>
      </c>
      <c r="I9" s="31">
        <f>Feuil2!$X$5*Feuil2!X11</f>
        <v>0</v>
      </c>
      <c r="J9" s="31">
        <f>Feuil2!$Y$5*Feuil2!Y11</f>
        <v>1</v>
      </c>
      <c r="K9" s="31">
        <f>SUM(C9:J9)</f>
        <v>115</v>
      </c>
    </row>
    <row r="10" spans="2:11">
      <c r="B10" s="9" t="s">
        <v>75</v>
      </c>
      <c r="C10" s="31">
        <f t="array" ref="C10">MMULT(Feuil2!$C$5:$I$5,TRANSPOSE(Feuil2!C12:I12))</f>
        <v>80</v>
      </c>
      <c r="D10" s="31">
        <f t="array" ref="D10">MMULT(Feuil2!$J$5:$N$5,TRANSPOSE(Feuil2!J12:N12))</f>
        <v>30</v>
      </c>
      <c r="E10" s="31">
        <f>Feuil2!$O$5*Feuil2!O12+Feuil2!$P$5*Feuil2!P12+Feuil2!$R$5*Feuil2!R12</f>
        <v>20</v>
      </c>
      <c r="F10" s="31">
        <f>Feuil2!$Q$5*Feuil2!Q12</f>
        <v>0</v>
      </c>
      <c r="G10" s="31">
        <f>Feuil2!$S$5*Feuil2!S12+Feuil2!$V$5*Feuil2!V12+Feuil2!$W$5*Feuil2!W12</f>
        <v>4</v>
      </c>
      <c r="H10" s="31">
        <f>Feuil2!$T$5*Feuil2!T12+Feuil2!$U$5*Feuil2!U12</f>
        <v>0</v>
      </c>
      <c r="I10" s="31">
        <f>Feuil2!$X$5*Feuil2!X12</f>
        <v>0</v>
      </c>
      <c r="J10" s="31">
        <f>Feuil2!$Y$5*Feuil2!Y12</f>
        <v>1</v>
      </c>
      <c r="K10" s="31">
        <f>SUM(C10:J10)</f>
        <v>135</v>
      </c>
    </row>
    <row r="11" spans="2:11">
      <c r="B11" s="9" t="s">
        <v>76</v>
      </c>
      <c r="C11" s="31">
        <f t="array" ref="C11">MMULT(Feuil2!$C$5:$I$5,TRANSPOSE(Feuil2!C13:I13))</f>
        <v>120</v>
      </c>
      <c r="D11" s="31">
        <f t="array" ref="D11">MMULT(Feuil2!$J$5:$N$5,TRANSPOSE(Feuil2!J13:N13))</f>
        <v>30</v>
      </c>
      <c r="E11" s="31">
        <f>Feuil2!$O$5*Feuil2!O13+Feuil2!$P$5*Feuil2!P13+Feuil2!$R$5*Feuil2!R13</f>
        <v>20</v>
      </c>
      <c r="F11" s="31">
        <f>Feuil2!$Q$5*Feuil2!Q13</f>
        <v>0</v>
      </c>
      <c r="G11" s="31">
        <f>Feuil2!$S$5*Feuil2!S13+Feuil2!$V$5*Feuil2!V13+Feuil2!$W$5*Feuil2!W13</f>
        <v>4</v>
      </c>
      <c r="H11" s="31">
        <f>Feuil2!$T$5*Feuil2!T13+Feuil2!$U$5*Feuil2!U13</f>
        <v>0</v>
      </c>
      <c r="I11" s="31">
        <f>Feuil2!$X$5*Feuil2!X13</f>
        <v>0</v>
      </c>
      <c r="J11" s="31">
        <f>Feuil2!$Y$5*Feuil2!Y13</f>
        <v>1</v>
      </c>
      <c r="K11" s="31">
        <f>SUM(C11:J11)</f>
        <v>175</v>
      </c>
    </row>
    <row r="12" spans="2:11">
      <c r="B12" s="8" t="s">
        <v>14</v>
      </c>
      <c r="C12" s="89"/>
      <c r="D12" s="90"/>
      <c r="E12" s="90"/>
      <c r="F12" s="90"/>
      <c r="G12" s="90"/>
      <c r="H12" s="90"/>
      <c r="I12" s="90"/>
      <c r="J12" s="90"/>
      <c r="K12" s="91"/>
    </row>
    <row r="13" spans="2:11">
      <c r="B13" s="9" t="s">
        <v>12</v>
      </c>
      <c r="C13" s="31">
        <f t="array" ref="C13">MMULT(Feuil2!$C$5:$I$5,TRANSPOSE(Feuil2!C15:I15))</f>
        <v>45</v>
      </c>
      <c r="D13" s="31">
        <f t="array" ref="D13">MMULT(Feuil2!$J$5:$N$5,TRANSPOSE(Feuil2!J15:N15))</f>
        <v>70</v>
      </c>
      <c r="E13" s="31">
        <f>Feuil2!$O$5*Feuil2!O15+Feuil2!$P$5*Feuil2!P15+Feuil2!$R$5*Feuil2!R15</f>
        <v>90</v>
      </c>
      <c r="F13" s="31">
        <f>Feuil2!$Q$5*Feuil2!Q15</f>
        <v>10</v>
      </c>
      <c r="G13" s="31">
        <f>Feuil2!$S$5*Feuil2!S15+Feuil2!$V$5*Feuil2!V15+Feuil2!$W$5*Feuil2!W15</f>
        <v>12</v>
      </c>
      <c r="H13" s="31">
        <f>Feuil2!$T$5*Feuil2!T15+Feuil2!$U$5*Feuil2!U15</f>
        <v>30</v>
      </c>
      <c r="I13" s="31">
        <f>Feuil2!$X$5*Feuil2!X15</f>
        <v>2</v>
      </c>
      <c r="J13" s="31">
        <f>Feuil2!$Y$5*Feuil2!Y15</f>
        <v>1</v>
      </c>
      <c r="K13" s="31">
        <f>SUM(C13:J13)</f>
        <v>260</v>
      </c>
    </row>
    <row r="14" spans="2:11">
      <c r="B14" s="9" t="s">
        <v>77</v>
      </c>
      <c r="C14" s="31">
        <f t="array" ref="C14">MMULT(Feuil2!$C$5:$I$5,TRANSPOSE(Feuil2!C16:I16))</f>
        <v>60</v>
      </c>
      <c r="D14" s="31">
        <f t="array" ref="D14">MMULT(Feuil2!$J$5:$N$5,TRANSPOSE(Feuil2!J16:N16))</f>
        <v>70</v>
      </c>
      <c r="E14" s="31">
        <f>Feuil2!$O$5*Feuil2!O16+Feuil2!$P$5*Feuil2!P16+Feuil2!$R$5*Feuil2!R16</f>
        <v>90</v>
      </c>
      <c r="F14" s="31">
        <f>Feuil2!$Q$5*Feuil2!Q16</f>
        <v>10</v>
      </c>
      <c r="G14" s="31">
        <f>Feuil2!$S$5*Feuil2!S16+Feuil2!$V$5*Feuil2!V16+Feuil2!$W$5*Feuil2!W16</f>
        <v>12</v>
      </c>
      <c r="H14" s="31">
        <f>Feuil2!$T$5*Feuil2!T16+Feuil2!$U$5*Feuil2!U16</f>
        <v>30</v>
      </c>
      <c r="I14" s="31">
        <f>Feuil2!$X$5*Feuil2!X16</f>
        <v>2</v>
      </c>
      <c r="J14" s="31">
        <f>Feuil2!$Y$5*Feuil2!Y16</f>
        <v>1</v>
      </c>
      <c r="K14" s="31">
        <f>SUM(C14:J14)</f>
        <v>275</v>
      </c>
    </row>
    <row r="15" spans="2:11">
      <c r="B15" s="9" t="s">
        <v>78</v>
      </c>
      <c r="C15" s="31">
        <f t="array" ref="C15">MMULT(Feuil2!$C$5:$I$5,TRANSPOSE(Feuil2!C17:I17))</f>
        <v>90</v>
      </c>
      <c r="D15" s="31">
        <f t="array" ref="D15">MMULT(Feuil2!$J$5:$N$5,TRANSPOSE(Feuil2!J17:N17))</f>
        <v>120</v>
      </c>
      <c r="E15" s="31">
        <f>Feuil2!$O$5*Feuil2!O17+Feuil2!$P$5*Feuil2!P17+Feuil2!$R$5*Feuil2!R17</f>
        <v>90</v>
      </c>
      <c r="F15" s="31">
        <f>Feuil2!$Q$5*Feuil2!Q17</f>
        <v>10</v>
      </c>
      <c r="G15" s="31">
        <f>Feuil2!$S$5*Feuil2!S17+Feuil2!$V$5*Feuil2!V17+Feuil2!$W$5*Feuil2!W17</f>
        <v>12</v>
      </c>
      <c r="H15" s="31">
        <f>Feuil2!$T$5*Feuil2!T17+Feuil2!$U$5*Feuil2!U17</f>
        <v>30</v>
      </c>
      <c r="I15" s="31">
        <f>Feuil2!$X$5*Feuil2!X17</f>
        <v>2</v>
      </c>
      <c r="J15" s="31">
        <f>Feuil2!$Y$5*Feuil2!Y17</f>
        <v>1</v>
      </c>
      <c r="K15" s="31">
        <f>SUM(C15:J15)</f>
        <v>355</v>
      </c>
    </row>
    <row r="16" spans="2:11">
      <c r="B16" s="9" t="s">
        <v>79</v>
      </c>
      <c r="C16" s="31">
        <f t="array" ref="C16">MMULT(Feuil2!$C$5:$I$5,TRANSPOSE(Feuil2!C18:I18))</f>
        <v>160</v>
      </c>
      <c r="D16" s="31">
        <f t="array" ref="D16">MMULT(Feuil2!$J$5:$N$5,TRANSPOSE(Feuil2!J18:N18))</f>
        <v>150</v>
      </c>
      <c r="E16" s="31">
        <f>Feuil2!$O$5*Feuil2!O18+Feuil2!$P$5*Feuil2!P18+Feuil2!$R$5*Feuil2!R18</f>
        <v>90</v>
      </c>
      <c r="F16" s="31">
        <f>Feuil2!$Q$5*Feuil2!Q18</f>
        <v>10</v>
      </c>
      <c r="G16" s="31">
        <f>Feuil2!$S$5*Feuil2!S18+Feuil2!$V$5*Feuil2!V18+Feuil2!$W$5*Feuil2!W18</f>
        <v>12</v>
      </c>
      <c r="H16" s="31">
        <f>Feuil2!$T$5*Feuil2!T18+Feuil2!$U$5*Feuil2!U18</f>
        <v>30</v>
      </c>
      <c r="I16" s="31">
        <f>Feuil2!$X$5*Feuil2!X18</f>
        <v>2</v>
      </c>
      <c r="J16" s="31">
        <f>Feuil2!$Y$5*Feuil2!Y18</f>
        <v>1</v>
      </c>
      <c r="K16" s="31">
        <f>SUM(C16:J16)</f>
        <v>455</v>
      </c>
    </row>
    <row r="17" spans="2:16" ht="17.25" customHeight="1"/>
    <row r="18" spans="2:16" ht="14.25" customHeight="1">
      <c r="I18" s="83" t="s">
        <v>35</v>
      </c>
      <c r="J18" s="84"/>
      <c r="K18" s="84"/>
      <c r="L18" s="84"/>
      <c r="M18" s="84"/>
      <c r="N18" s="84"/>
      <c r="O18" s="84"/>
      <c r="P18" s="85"/>
    </row>
    <row r="19" spans="2:16" ht="45" customHeight="1">
      <c r="B19" s="15"/>
      <c r="C19" s="16" t="s">
        <v>24</v>
      </c>
      <c r="D19" s="16" t="s">
        <v>25</v>
      </c>
      <c r="E19" s="16" t="s">
        <v>27</v>
      </c>
      <c r="F19" s="16" t="s">
        <v>26</v>
      </c>
      <c r="I19" s="13"/>
      <c r="J19" s="12" t="s">
        <v>28</v>
      </c>
      <c r="K19" s="12" t="s">
        <v>29</v>
      </c>
      <c r="L19" s="12" t="s">
        <v>30</v>
      </c>
      <c r="M19" s="12" t="s">
        <v>31</v>
      </c>
      <c r="N19" s="12" t="s">
        <v>32</v>
      </c>
      <c r="O19" s="12" t="s">
        <v>33</v>
      </c>
      <c r="P19" s="12" t="s">
        <v>34</v>
      </c>
    </row>
    <row r="20" spans="2:16">
      <c r="B20" s="17" t="s">
        <v>15</v>
      </c>
      <c r="C20" s="80"/>
      <c r="D20" s="81"/>
      <c r="E20" s="81"/>
      <c r="F20" s="82"/>
      <c r="I20" s="2" t="s">
        <v>15</v>
      </c>
      <c r="J20" s="80"/>
      <c r="K20" s="81"/>
      <c r="L20" s="81"/>
      <c r="M20" s="81"/>
      <c r="N20" s="81"/>
      <c r="O20" s="81"/>
      <c r="P20" s="82"/>
    </row>
    <row r="21" spans="2:16">
      <c r="B21" s="18" t="s">
        <v>16</v>
      </c>
      <c r="C21" s="78">
        <f>Feuil4!L54</f>
        <v>14.306878306878307</v>
      </c>
      <c r="D21" s="33"/>
      <c r="E21" s="34">
        <f t="array" ref="E21">MMULT(Feuil2!$C$5:$Y$5,TRANSPOSE(Feuil2!C7:Y7))</f>
        <v>75</v>
      </c>
      <c r="F21" s="68">
        <f>SUM(C21:E21)</f>
        <v>89.306878306878303</v>
      </c>
      <c r="G21" s="77"/>
      <c r="I21" s="14" t="s">
        <v>16</v>
      </c>
      <c r="J21" s="27">
        <v>1000</v>
      </c>
      <c r="K21" s="27">
        <v>9000</v>
      </c>
      <c r="L21" s="27">
        <v>10000</v>
      </c>
      <c r="M21" s="27">
        <v>9000</v>
      </c>
      <c r="N21" s="27">
        <v>2000</v>
      </c>
      <c r="O21" s="35">
        <v>120</v>
      </c>
      <c r="P21" s="35">
        <v>1080000</v>
      </c>
    </row>
    <row r="22" spans="2:16">
      <c r="B22" s="18" t="s">
        <v>17</v>
      </c>
      <c r="C22" s="34">
        <f>Feuil4!L55</f>
        <v>10.158730158730156</v>
      </c>
      <c r="D22" s="33"/>
      <c r="E22" s="34">
        <f t="array" ref="E22">MMULT(Feuil2!$C$5:$Y$5,TRANSPOSE(Feuil2!C8:Y8))</f>
        <v>90</v>
      </c>
      <c r="F22" s="68">
        <f t="shared" ref="F22:F23" si="0">SUM(C22:E22)</f>
        <v>100.15873015873015</v>
      </c>
      <c r="G22" s="77"/>
      <c r="I22" s="14" t="s">
        <v>17</v>
      </c>
      <c r="J22" s="27">
        <v>1500</v>
      </c>
      <c r="K22" s="27">
        <v>8000</v>
      </c>
      <c r="L22" s="27">
        <v>7000</v>
      </c>
      <c r="M22" s="27">
        <v>8000</v>
      </c>
      <c r="N22" s="27">
        <v>500</v>
      </c>
      <c r="O22" s="35">
        <v>140</v>
      </c>
      <c r="P22" s="35">
        <v>1120000</v>
      </c>
    </row>
    <row r="23" spans="2:16">
      <c r="B23" s="18" t="s">
        <v>18</v>
      </c>
      <c r="C23" s="34">
        <f>Feuil4!L56</f>
        <v>9.1428571428571423</v>
      </c>
      <c r="D23" s="33"/>
      <c r="E23" s="34">
        <f t="array" ref="E23">MMULT(Feuil2!$C$5:$Y$5,TRANSPOSE(Feuil2!C9:Y9))</f>
        <v>120</v>
      </c>
      <c r="F23" s="68">
        <f t="shared" si="0"/>
        <v>129.14285714285714</v>
      </c>
      <c r="G23" s="77"/>
      <c r="I23" s="14" t="s">
        <v>18</v>
      </c>
      <c r="J23" s="27">
        <v>500</v>
      </c>
      <c r="K23" s="27">
        <v>10000</v>
      </c>
      <c r="L23" s="27">
        <v>12000</v>
      </c>
      <c r="M23" s="27">
        <v>10000</v>
      </c>
      <c r="N23" s="27">
        <v>2500</v>
      </c>
      <c r="O23" s="35">
        <v>180</v>
      </c>
      <c r="P23" s="35">
        <v>1800000</v>
      </c>
    </row>
    <row r="24" spans="2:16">
      <c r="B24" s="17" t="s">
        <v>13</v>
      </c>
      <c r="C24" s="80"/>
      <c r="D24" s="81"/>
      <c r="E24" s="81"/>
      <c r="F24" s="82"/>
      <c r="G24" s="77"/>
      <c r="I24" s="2" t="s">
        <v>13</v>
      </c>
      <c r="J24" s="80"/>
      <c r="K24" s="81"/>
      <c r="L24" s="81"/>
      <c r="M24" s="81"/>
      <c r="N24" s="81"/>
      <c r="O24" s="81"/>
      <c r="P24" s="82"/>
    </row>
    <row r="25" spans="2:16">
      <c r="B25" s="18" t="s">
        <v>19</v>
      </c>
      <c r="C25" s="34">
        <f>Feuil4!L58</f>
        <v>10.158730158730156</v>
      </c>
      <c r="D25" s="33"/>
      <c r="E25" s="34">
        <f t="array" ref="E25">MMULT(Feuil2!$C$5:$Y$5,TRANSPOSE(Feuil2!C11:Y11))</f>
        <v>115</v>
      </c>
      <c r="F25" s="68">
        <f>SUM(C25:E25)</f>
        <v>125.15873015873015</v>
      </c>
      <c r="G25" s="77"/>
      <c r="I25" s="14" t="s">
        <v>19</v>
      </c>
      <c r="J25" s="27">
        <v>1000</v>
      </c>
      <c r="K25" s="27">
        <v>22000</v>
      </c>
      <c r="L25" s="27">
        <v>20000</v>
      </c>
      <c r="M25" s="27">
        <v>21000</v>
      </c>
      <c r="N25" s="27">
        <v>0</v>
      </c>
      <c r="O25" s="35">
        <v>180</v>
      </c>
      <c r="P25" s="35">
        <v>3780000</v>
      </c>
    </row>
    <row r="26" spans="2:16">
      <c r="B26" s="18" t="s">
        <v>20</v>
      </c>
      <c r="C26" s="34">
        <f>Feuil4!L59</f>
        <v>9.1428571428571423</v>
      </c>
      <c r="D26" s="33"/>
      <c r="E26" s="34">
        <f t="array" ref="E26">MMULT(Feuil2!$C$5:$Y$5,TRANSPOSE(Feuil2!C12:Y12))</f>
        <v>135</v>
      </c>
      <c r="F26" s="68">
        <f t="shared" ref="F26:F27" si="1">SUM(C26:E26)</f>
        <v>144.14285714285714</v>
      </c>
      <c r="G26" s="77"/>
      <c r="I26" s="14" t="s">
        <v>20</v>
      </c>
      <c r="J26" s="27">
        <v>500</v>
      </c>
      <c r="K26" s="27">
        <v>25500</v>
      </c>
      <c r="L26" s="27">
        <v>25000</v>
      </c>
      <c r="M26" s="27">
        <v>25500</v>
      </c>
      <c r="N26" s="27">
        <v>0</v>
      </c>
      <c r="O26" s="35">
        <v>200</v>
      </c>
      <c r="P26" s="35">
        <v>5100000</v>
      </c>
    </row>
    <row r="27" spans="2:16">
      <c r="B27" s="18" t="s">
        <v>21</v>
      </c>
      <c r="C27" s="34">
        <f>Feuil4!L60</f>
        <v>14.306878306878307</v>
      </c>
      <c r="D27" s="33"/>
      <c r="E27" s="34">
        <f t="array" ref="E27">MMULT(Feuil2!$C$5:$Y$5,TRANSPOSE(Feuil2!C13:Y13))</f>
        <v>175</v>
      </c>
      <c r="F27" s="68">
        <f t="shared" si="1"/>
        <v>189.3068783068783</v>
      </c>
      <c r="G27" s="77"/>
      <c r="I27" s="14" t="s">
        <v>21</v>
      </c>
      <c r="J27" s="27">
        <v>200</v>
      </c>
      <c r="K27" s="27">
        <v>28000</v>
      </c>
      <c r="L27" s="27">
        <v>30000</v>
      </c>
      <c r="M27" s="27">
        <v>28000</v>
      </c>
      <c r="N27" s="27">
        <v>2200</v>
      </c>
      <c r="O27" s="35">
        <v>250</v>
      </c>
      <c r="P27" s="35">
        <v>7000000</v>
      </c>
    </row>
    <row r="28" spans="2:16">
      <c r="B28" s="17" t="s">
        <v>14</v>
      </c>
      <c r="C28" s="80"/>
      <c r="D28" s="81"/>
      <c r="E28" s="81"/>
      <c r="F28" s="82"/>
      <c r="G28" s="77"/>
      <c r="I28" s="2" t="s">
        <v>14</v>
      </c>
      <c r="J28" s="80"/>
      <c r="K28" s="81"/>
      <c r="L28" s="81"/>
      <c r="M28" s="81"/>
      <c r="N28" s="81"/>
      <c r="O28" s="81"/>
      <c r="P28" s="82"/>
    </row>
    <row r="29" spans="2:16">
      <c r="B29" s="18" t="s">
        <v>23</v>
      </c>
      <c r="C29" s="34">
        <f>Feuil4!L62</f>
        <v>32.783068783068778</v>
      </c>
      <c r="D29" s="33"/>
      <c r="E29" s="34">
        <f t="array" ref="E29">MMULT(Feuil2!$C$5:$Y$5,TRANSPOSE(Feuil2!C15:Y15))</f>
        <v>260</v>
      </c>
      <c r="F29" s="68">
        <f>SUM(C29:E29)</f>
        <v>292.78306878306876</v>
      </c>
      <c r="G29" s="77"/>
      <c r="I29" s="14" t="s">
        <v>23</v>
      </c>
      <c r="J29" s="27">
        <v>300</v>
      </c>
      <c r="K29" s="27">
        <v>5500</v>
      </c>
      <c r="L29" s="27">
        <v>5000</v>
      </c>
      <c r="M29" s="27">
        <v>5300</v>
      </c>
      <c r="N29" s="27">
        <v>0</v>
      </c>
      <c r="O29" s="35">
        <v>400</v>
      </c>
      <c r="P29" s="35">
        <v>2120000</v>
      </c>
    </row>
    <row r="30" spans="2:16">
      <c r="B30" s="18" t="s">
        <v>22</v>
      </c>
      <c r="C30" s="34">
        <f>Feuil4!L63</f>
        <v>25.185185185185183</v>
      </c>
      <c r="D30" s="33"/>
      <c r="E30" s="34">
        <f t="array" ref="E30">MMULT(Feuil2!$C$5:$Y$5,TRANSPOSE(Feuil2!C16:Y16))</f>
        <v>275</v>
      </c>
      <c r="F30" s="68">
        <f t="shared" ref="F30:F32" si="2">SUM(C30:E30)</f>
        <v>300.18518518518516</v>
      </c>
      <c r="G30" s="77"/>
      <c r="I30" s="14" t="s">
        <v>22</v>
      </c>
      <c r="J30" s="27">
        <v>600</v>
      </c>
      <c r="K30" s="27">
        <v>7000</v>
      </c>
      <c r="L30" s="27">
        <v>6000</v>
      </c>
      <c r="M30" s="27">
        <v>6600</v>
      </c>
      <c r="N30" s="27">
        <v>0</v>
      </c>
      <c r="O30" s="35">
        <v>420</v>
      </c>
      <c r="P30" s="35">
        <v>2772000</v>
      </c>
    </row>
    <row r="31" spans="2:16">
      <c r="B31" s="18" t="s">
        <v>23</v>
      </c>
      <c r="C31" s="34">
        <f>Feuil4!L64</f>
        <v>25.439153439153436</v>
      </c>
      <c r="D31" s="33"/>
      <c r="E31" s="34">
        <f t="array" ref="E31">MMULT(Feuil2!$C$5:$Y$5,TRANSPOSE(Feuil2!C17:Y17))</f>
        <v>355</v>
      </c>
      <c r="F31" s="68">
        <f t="shared" si="2"/>
        <v>380.43915343915342</v>
      </c>
      <c r="G31" s="77"/>
      <c r="I31" s="14" t="s">
        <v>57</v>
      </c>
      <c r="J31" s="27">
        <v>1000</v>
      </c>
      <c r="K31" s="27">
        <v>6000</v>
      </c>
      <c r="L31" s="27">
        <v>5000</v>
      </c>
      <c r="M31" s="27">
        <v>6000</v>
      </c>
      <c r="N31" s="27">
        <v>0</v>
      </c>
      <c r="O31" s="35">
        <v>500</v>
      </c>
      <c r="P31" s="35">
        <v>3000000</v>
      </c>
    </row>
    <row r="32" spans="2:16">
      <c r="B32" s="18" t="s">
        <v>23</v>
      </c>
      <c r="C32" s="34">
        <f>Feuil4!L65</f>
        <v>20.211640211640209</v>
      </c>
      <c r="D32" s="33"/>
      <c r="E32" s="34">
        <f t="array" ref="E32">MMULT(Feuil2!$C$5:$Y$5,TRANSPOSE(Feuil2!C18:Y18))</f>
        <v>455</v>
      </c>
      <c r="F32" s="68">
        <f t="shared" si="2"/>
        <v>475.2116402116402</v>
      </c>
      <c r="G32" s="77"/>
      <c r="I32" s="14" t="s">
        <v>58</v>
      </c>
      <c r="J32" s="27">
        <v>500</v>
      </c>
      <c r="K32" s="27">
        <v>4200</v>
      </c>
      <c r="L32" s="27">
        <v>4000</v>
      </c>
      <c r="M32" s="27">
        <v>4200</v>
      </c>
      <c r="N32" s="27">
        <v>300</v>
      </c>
      <c r="O32" s="35">
        <v>600</v>
      </c>
      <c r="P32" s="35">
        <v>2520000</v>
      </c>
    </row>
    <row r="33" spans="2:7">
      <c r="B33" s="1"/>
      <c r="C33" s="1"/>
      <c r="D33" s="1"/>
      <c r="E33" s="1"/>
      <c r="F33" s="1"/>
      <c r="G33" s="77"/>
    </row>
  </sheetData>
  <mergeCells count="10">
    <mergeCell ref="I18:P18"/>
    <mergeCell ref="C4:K4"/>
    <mergeCell ref="C8:K8"/>
    <mergeCell ref="C12:K12"/>
    <mergeCell ref="C20:F20"/>
    <mergeCell ref="C28:F28"/>
    <mergeCell ref="J20:P20"/>
    <mergeCell ref="J24:P24"/>
    <mergeCell ref="J28:P28"/>
    <mergeCell ref="C24:F24"/>
  </mergeCells>
  <pageMargins left="0.7" right="0.7" top="0.75" bottom="0.75" header="0.3" footer="0.3"/>
  <pageSetup paperSize="9" orientation="portrait" r:id="rId1"/>
  <ignoredErrors>
    <ignoredError sqref="C5:C7 C9:C11 C13:C16 D5:D7 D9:D11 D13:D16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>
  <dimension ref="B1:Y19"/>
  <sheetViews>
    <sheetView workbookViewId="0">
      <selection activeCell="B17" sqref="B17:B19"/>
    </sheetView>
  </sheetViews>
  <sheetFormatPr baseColWidth="10" defaultRowHeight="15"/>
  <cols>
    <col min="2" max="2" width="28" customWidth="1"/>
    <col min="3" max="3" width="12.42578125" bestFit="1" customWidth="1"/>
    <col min="4" max="12" width="5.7109375" customWidth="1"/>
    <col min="13" max="14" width="7" customWidth="1"/>
    <col min="15" max="25" width="5.7109375" customWidth="1"/>
  </cols>
  <sheetData>
    <row r="1" spans="2:25" ht="15.75" thickBot="1"/>
    <row r="2" spans="2:25">
      <c r="B2" s="92" t="s">
        <v>65</v>
      </c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3"/>
      <c r="R2" s="93"/>
      <c r="S2" s="93"/>
      <c r="T2" s="93"/>
      <c r="U2" s="93"/>
      <c r="V2" s="93"/>
      <c r="W2" s="93"/>
      <c r="X2" s="93"/>
      <c r="Y2" s="94"/>
    </row>
    <row r="3" spans="2:25" ht="80.25">
      <c r="B3" s="19" t="s">
        <v>66</v>
      </c>
      <c r="C3" s="20" t="s">
        <v>38</v>
      </c>
      <c r="D3" s="95" t="s">
        <v>39</v>
      </c>
      <c r="E3" s="95"/>
      <c r="F3" s="95"/>
      <c r="G3" s="96" t="s">
        <v>40</v>
      </c>
      <c r="H3" s="96"/>
      <c r="I3" s="96"/>
      <c r="J3" s="96" t="s">
        <v>41</v>
      </c>
      <c r="K3" s="96"/>
      <c r="L3" s="96"/>
      <c r="M3" s="96"/>
      <c r="N3" s="96"/>
      <c r="O3" s="20" t="s">
        <v>42</v>
      </c>
      <c r="P3" s="20" t="s">
        <v>43</v>
      </c>
      <c r="Q3" s="20" t="s">
        <v>44</v>
      </c>
      <c r="R3" s="20" t="s">
        <v>45</v>
      </c>
      <c r="S3" s="20" t="s">
        <v>46</v>
      </c>
      <c r="T3" s="20" t="s">
        <v>47</v>
      </c>
      <c r="U3" s="20" t="s">
        <v>48</v>
      </c>
      <c r="V3" s="20" t="s">
        <v>50</v>
      </c>
      <c r="W3" s="20" t="s">
        <v>51</v>
      </c>
      <c r="X3" s="20" t="s">
        <v>49</v>
      </c>
      <c r="Y3" s="21" t="s">
        <v>52</v>
      </c>
    </row>
    <row r="4" spans="2:25">
      <c r="B4" s="22"/>
      <c r="C4" s="27"/>
      <c r="D4" s="27" t="s">
        <v>60</v>
      </c>
      <c r="E4" s="27" t="s">
        <v>61</v>
      </c>
      <c r="F4" s="27" t="s">
        <v>62</v>
      </c>
      <c r="G4" s="27" t="s">
        <v>67</v>
      </c>
      <c r="H4" s="27" t="s">
        <v>68</v>
      </c>
      <c r="I4" s="27" t="s">
        <v>69</v>
      </c>
      <c r="J4" s="27" t="s">
        <v>63</v>
      </c>
      <c r="K4" s="27" t="s">
        <v>64</v>
      </c>
      <c r="L4" s="27" t="s">
        <v>70</v>
      </c>
      <c r="M4" s="27" t="s">
        <v>71</v>
      </c>
      <c r="N4" s="27" t="s">
        <v>72</v>
      </c>
      <c r="O4" s="27"/>
      <c r="P4" s="27"/>
      <c r="Q4" s="27"/>
      <c r="R4" s="27"/>
      <c r="S4" s="27"/>
      <c r="T4" s="27"/>
      <c r="U4" s="27"/>
      <c r="V4" s="27"/>
      <c r="W4" s="27"/>
      <c r="X4" s="27"/>
      <c r="Y4" s="28"/>
    </row>
    <row r="5" spans="2:25">
      <c r="B5" s="23" t="s">
        <v>53</v>
      </c>
      <c r="C5" s="29">
        <v>10</v>
      </c>
      <c r="D5" s="29">
        <v>15</v>
      </c>
      <c r="E5" s="29">
        <v>30</v>
      </c>
      <c r="F5" s="29">
        <v>60</v>
      </c>
      <c r="G5" s="29">
        <v>20</v>
      </c>
      <c r="H5" s="29">
        <v>40</v>
      </c>
      <c r="I5" s="29">
        <v>80</v>
      </c>
      <c r="J5" s="29">
        <v>10</v>
      </c>
      <c r="K5" s="29">
        <v>30</v>
      </c>
      <c r="L5" s="29">
        <v>70</v>
      </c>
      <c r="M5" s="29">
        <v>120</v>
      </c>
      <c r="N5" s="29">
        <v>150</v>
      </c>
      <c r="O5" s="29">
        <v>70</v>
      </c>
      <c r="P5" s="29">
        <v>5</v>
      </c>
      <c r="Q5" s="29">
        <v>10</v>
      </c>
      <c r="R5" s="29">
        <v>15</v>
      </c>
      <c r="S5" s="29">
        <v>2</v>
      </c>
      <c r="T5" s="29">
        <v>15</v>
      </c>
      <c r="U5" s="29">
        <v>15</v>
      </c>
      <c r="V5" s="29">
        <v>4</v>
      </c>
      <c r="W5" s="29">
        <v>2</v>
      </c>
      <c r="X5" s="29">
        <v>2</v>
      </c>
      <c r="Y5" s="30">
        <v>1</v>
      </c>
    </row>
    <row r="6" spans="2:25">
      <c r="B6" s="10" t="s">
        <v>54</v>
      </c>
      <c r="C6" s="80"/>
      <c r="D6" s="81"/>
      <c r="E6" s="81"/>
      <c r="F6" s="81"/>
      <c r="G6" s="81"/>
      <c r="H6" s="81"/>
      <c r="I6" s="81"/>
      <c r="J6" s="81"/>
      <c r="K6" s="81"/>
      <c r="L6" s="81"/>
      <c r="M6" s="81"/>
      <c r="N6" s="81"/>
      <c r="O6" s="81"/>
      <c r="P6" s="81"/>
      <c r="Q6" s="81"/>
      <c r="R6" s="81"/>
      <c r="S6" s="81"/>
      <c r="T6" s="81"/>
      <c r="U6" s="81"/>
      <c r="V6" s="81"/>
      <c r="W6" s="81"/>
      <c r="X6" s="81"/>
      <c r="Y6" s="98"/>
    </row>
    <row r="7" spans="2:25">
      <c r="B7" s="11" t="s">
        <v>16</v>
      </c>
      <c r="C7" s="27">
        <v>1</v>
      </c>
      <c r="D7" s="27">
        <v>1</v>
      </c>
      <c r="E7" s="27">
        <v>0</v>
      </c>
      <c r="F7" s="27">
        <v>0</v>
      </c>
      <c r="G7" s="27">
        <v>1</v>
      </c>
      <c r="H7" s="27">
        <v>0</v>
      </c>
      <c r="I7" s="27">
        <v>0</v>
      </c>
      <c r="J7" s="27">
        <v>1</v>
      </c>
      <c r="K7" s="27">
        <v>0</v>
      </c>
      <c r="L7" s="27">
        <v>0</v>
      </c>
      <c r="M7" s="27">
        <v>0</v>
      </c>
      <c r="N7" s="27">
        <v>0</v>
      </c>
      <c r="O7" s="27">
        <v>0</v>
      </c>
      <c r="P7" s="27">
        <v>0</v>
      </c>
      <c r="Q7" s="27">
        <v>0</v>
      </c>
      <c r="R7" s="27">
        <v>1</v>
      </c>
      <c r="S7" s="27">
        <v>0</v>
      </c>
      <c r="T7" s="27">
        <v>0</v>
      </c>
      <c r="U7" s="27">
        <v>0</v>
      </c>
      <c r="V7" s="27">
        <v>1</v>
      </c>
      <c r="W7" s="27">
        <v>0</v>
      </c>
      <c r="X7" s="27">
        <v>0</v>
      </c>
      <c r="Y7" s="28">
        <v>1</v>
      </c>
    </row>
    <row r="8" spans="2:25">
      <c r="B8" s="11" t="s">
        <v>17</v>
      </c>
      <c r="C8" s="27">
        <v>1</v>
      </c>
      <c r="D8" s="27">
        <v>0</v>
      </c>
      <c r="E8" s="27">
        <v>1</v>
      </c>
      <c r="F8" s="27">
        <v>0</v>
      </c>
      <c r="G8" s="27">
        <v>1</v>
      </c>
      <c r="H8" s="27">
        <v>0</v>
      </c>
      <c r="I8" s="27">
        <v>0</v>
      </c>
      <c r="J8" s="27">
        <v>1</v>
      </c>
      <c r="K8" s="27">
        <v>0</v>
      </c>
      <c r="L8" s="27">
        <v>0</v>
      </c>
      <c r="M8" s="27">
        <v>0</v>
      </c>
      <c r="N8" s="27">
        <v>0</v>
      </c>
      <c r="O8" s="27">
        <v>0</v>
      </c>
      <c r="P8" s="27">
        <v>0</v>
      </c>
      <c r="Q8" s="27">
        <v>0</v>
      </c>
      <c r="R8" s="27">
        <v>1</v>
      </c>
      <c r="S8" s="27">
        <v>0</v>
      </c>
      <c r="T8" s="27">
        <v>0</v>
      </c>
      <c r="U8" s="27">
        <v>0</v>
      </c>
      <c r="V8" s="27">
        <v>1</v>
      </c>
      <c r="W8" s="27">
        <v>0</v>
      </c>
      <c r="X8" s="27">
        <v>0</v>
      </c>
      <c r="Y8" s="28">
        <v>1</v>
      </c>
    </row>
    <row r="9" spans="2:25">
      <c r="B9" s="11" t="s">
        <v>18</v>
      </c>
      <c r="C9" s="27">
        <v>1</v>
      </c>
      <c r="D9" s="27">
        <v>0</v>
      </c>
      <c r="E9" s="27">
        <v>0</v>
      </c>
      <c r="F9" s="27">
        <v>1</v>
      </c>
      <c r="G9" s="27">
        <v>1</v>
      </c>
      <c r="H9" s="27">
        <v>0</v>
      </c>
      <c r="I9" s="27">
        <v>0</v>
      </c>
      <c r="J9" s="27">
        <v>1</v>
      </c>
      <c r="K9" s="27">
        <v>0</v>
      </c>
      <c r="L9" s="27">
        <v>0</v>
      </c>
      <c r="M9" s="27">
        <v>0</v>
      </c>
      <c r="N9" s="27">
        <v>0</v>
      </c>
      <c r="O9" s="27">
        <v>0</v>
      </c>
      <c r="P9" s="27">
        <v>0</v>
      </c>
      <c r="Q9" s="27">
        <v>0</v>
      </c>
      <c r="R9" s="27">
        <v>1</v>
      </c>
      <c r="S9" s="27">
        <v>0</v>
      </c>
      <c r="T9" s="27">
        <v>0</v>
      </c>
      <c r="U9" s="27">
        <v>0</v>
      </c>
      <c r="V9" s="27">
        <v>1</v>
      </c>
      <c r="W9" s="27">
        <v>0</v>
      </c>
      <c r="X9" s="27">
        <v>0</v>
      </c>
      <c r="Y9" s="28">
        <v>1</v>
      </c>
    </row>
    <row r="10" spans="2:25">
      <c r="B10" s="10" t="s">
        <v>55</v>
      </c>
      <c r="C10" s="80"/>
      <c r="D10" s="81"/>
      <c r="E10" s="81"/>
      <c r="F10" s="81"/>
      <c r="G10" s="81"/>
      <c r="H10" s="81"/>
      <c r="I10" s="81"/>
      <c r="J10" s="81"/>
      <c r="K10" s="81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98"/>
    </row>
    <row r="11" spans="2:25">
      <c r="B11" s="11" t="s">
        <v>19</v>
      </c>
      <c r="C11" s="27">
        <v>1</v>
      </c>
      <c r="D11" s="27">
        <v>0</v>
      </c>
      <c r="E11" s="27">
        <v>1</v>
      </c>
      <c r="F11" s="27">
        <v>0</v>
      </c>
      <c r="G11" s="27">
        <v>1</v>
      </c>
      <c r="H11" s="27">
        <v>0</v>
      </c>
      <c r="I11" s="27">
        <v>0</v>
      </c>
      <c r="J11" s="27">
        <v>0</v>
      </c>
      <c r="K11" s="27">
        <v>1</v>
      </c>
      <c r="L11" s="27">
        <v>0</v>
      </c>
      <c r="M11" s="27">
        <v>0</v>
      </c>
      <c r="N11" s="27">
        <v>0</v>
      </c>
      <c r="O11" s="27">
        <v>0</v>
      </c>
      <c r="P11" s="27">
        <v>1</v>
      </c>
      <c r="Q11" s="27">
        <v>0</v>
      </c>
      <c r="R11" s="27">
        <v>1</v>
      </c>
      <c r="S11" s="27">
        <v>0</v>
      </c>
      <c r="T11" s="27">
        <v>0</v>
      </c>
      <c r="U11" s="27">
        <v>0</v>
      </c>
      <c r="V11" s="27">
        <v>1</v>
      </c>
      <c r="W11" s="27">
        <v>0</v>
      </c>
      <c r="X11" s="27">
        <v>0</v>
      </c>
      <c r="Y11" s="28">
        <v>1</v>
      </c>
    </row>
    <row r="12" spans="2:25">
      <c r="B12" s="11" t="s">
        <v>20</v>
      </c>
      <c r="C12" s="27">
        <v>1</v>
      </c>
      <c r="D12" s="27">
        <v>0</v>
      </c>
      <c r="E12" s="27">
        <v>1</v>
      </c>
      <c r="F12" s="27">
        <v>0</v>
      </c>
      <c r="G12" s="27">
        <v>0</v>
      </c>
      <c r="H12" s="27">
        <v>1</v>
      </c>
      <c r="I12" s="27">
        <v>0</v>
      </c>
      <c r="J12" s="27">
        <v>0</v>
      </c>
      <c r="K12" s="27">
        <v>1</v>
      </c>
      <c r="L12" s="27">
        <v>0</v>
      </c>
      <c r="M12" s="27">
        <v>0</v>
      </c>
      <c r="N12" s="27">
        <v>0</v>
      </c>
      <c r="O12" s="27">
        <v>0</v>
      </c>
      <c r="P12" s="27">
        <v>1</v>
      </c>
      <c r="Q12" s="27">
        <v>0</v>
      </c>
      <c r="R12" s="27">
        <v>1</v>
      </c>
      <c r="S12" s="27">
        <v>0</v>
      </c>
      <c r="T12" s="27">
        <v>0</v>
      </c>
      <c r="U12" s="27">
        <v>0</v>
      </c>
      <c r="V12" s="27">
        <v>1</v>
      </c>
      <c r="W12" s="27">
        <v>0</v>
      </c>
      <c r="X12" s="27">
        <v>0</v>
      </c>
      <c r="Y12" s="28">
        <v>1</v>
      </c>
    </row>
    <row r="13" spans="2:25">
      <c r="B13" s="11" t="s">
        <v>21</v>
      </c>
      <c r="C13" s="27">
        <v>1</v>
      </c>
      <c r="D13" s="27">
        <v>0</v>
      </c>
      <c r="E13" s="27">
        <v>1</v>
      </c>
      <c r="F13" s="27">
        <v>0</v>
      </c>
      <c r="G13" s="27">
        <v>0</v>
      </c>
      <c r="H13" s="27">
        <v>0</v>
      </c>
      <c r="I13" s="27">
        <v>1</v>
      </c>
      <c r="J13" s="27">
        <v>0</v>
      </c>
      <c r="K13" s="27">
        <v>1</v>
      </c>
      <c r="L13" s="27">
        <v>0</v>
      </c>
      <c r="M13" s="27">
        <v>0</v>
      </c>
      <c r="N13" s="27">
        <v>0</v>
      </c>
      <c r="O13" s="27">
        <v>0</v>
      </c>
      <c r="P13" s="27">
        <v>1</v>
      </c>
      <c r="Q13" s="27">
        <v>0</v>
      </c>
      <c r="R13" s="27">
        <v>1</v>
      </c>
      <c r="S13" s="27">
        <v>0</v>
      </c>
      <c r="T13" s="27">
        <v>0</v>
      </c>
      <c r="U13" s="27">
        <v>0</v>
      </c>
      <c r="V13" s="27">
        <v>1</v>
      </c>
      <c r="W13" s="27">
        <v>0</v>
      </c>
      <c r="X13" s="27">
        <v>0</v>
      </c>
      <c r="Y13" s="28">
        <v>1</v>
      </c>
    </row>
    <row r="14" spans="2:25">
      <c r="B14" s="10" t="s">
        <v>56</v>
      </c>
      <c r="C14" s="80"/>
      <c r="D14" s="81"/>
      <c r="E14" s="81"/>
      <c r="F14" s="81"/>
      <c r="G14" s="81"/>
      <c r="H14" s="81"/>
      <c r="I14" s="81"/>
      <c r="J14" s="81"/>
      <c r="K14" s="81"/>
      <c r="L14" s="81"/>
      <c r="M14" s="81"/>
      <c r="N14" s="81"/>
      <c r="O14" s="81"/>
      <c r="P14" s="81"/>
      <c r="Q14" s="81"/>
      <c r="R14" s="81"/>
      <c r="S14" s="81"/>
      <c r="T14" s="81"/>
      <c r="U14" s="81"/>
      <c r="V14" s="81"/>
      <c r="W14" s="81"/>
      <c r="X14" s="81"/>
      <c r="Y14" s="98"/>
    </row>
    <row r="15" spans="2:25">
      <c r="B15" s="11" t="s">
        <v>23</v>
      </c>
      <c r="C15" s="27">
        <v>1</v>
      </c>
      <c r="D15" s="27">
        <v>1</v>
      </c>
      <c r="E15" s="27">
        <v>0</v>
      </c>
      <c r="F15" s="27">
        <v>0</v>
      </c>
      <c r="G15" s="27">
        <v>1</v>
      </c>
      <c r="H15" s="27">
        <v>0</v>
      </c>
      <c r="I15" s="27">
        <v>0</v>
      </c>
      <c r="J15" s="27">
        <v>0</v>
      </c>
      <c r="K15" s="27">
        <v>0</v>
      </c>
      <c r="L15" s="27">
        <v>1</v>
      </c>
      <c r="M15" s="27">
        <v>0</v>
      </c>
      <c r="N15" s="27">
        <v>0</v>
      </c>
      <c r="O15" s="27">
        <v>1</v>
      </c>
      <c r="P15" s="27">
        <v>1</v>
      </c>
      <c r="Q15" s="27">
        <v>1</v>
      </c>
      <c r="R15" s="27">
        <v>1</v>
      </c>
      <c r="S15" s="27">
        <v>3</v>
      </c>
      <c r="T15" s="27">
        <v>1</v>
      </c>
      <c r="U15" s="27">
        <v>1</v>
      </c>
      <c r="V15" s="27">
        <v>1</v>
      </c>
      <c r="W15" s="27">
        <v>1</v>
      </c>
      <c r="X15" s="27">
        <v>1</v>
      </c>
      <c r="Y15" s="28">
        <v>1</v>
      </c>
    </row>
    <row r="16" spans="2:25">
      <c r="B16" s="11" t="s">
        <v>22</v>
      </c>
      <c r="C16" s="27">
        <v>1</v>
      </c>
      <c r="D16" s="27">
        <v>0</v>
      </c>
      <c r="E16" s="27">
        <v>1</v>
      </c>
      <c r="F16" s="27">
        <v>0</v>
      </c>
      <c r="G16" s="27">
        <v>1</v>
      </c>
      <c r="H16" s="27">
        <v>0</v>
      </c>
      <c r="I16" s="27">
        <v>0</v>
      </c>
      <c r="J16" s="27">
        <v>0</v>
      </c>
      <c r="K16" s="27">
        <v>0</v>
      </c>
      <c r="L16" s="27">
        <v>1</v>
      </c>
      <c r="M16" s="27">
        <v>0</v>
      </c>
      <c r="N16" s="27">
        <v>0</v>
      </c>
      <c r="O16" s="27">
        <v>1</v>
      </c>
      <c r="P16" s="27">
        <v>1</v>
      </c>
      <c r="Q16" s="27">
        <v>1</v>
      </c>
      <c r="R16" s="27">
        <v>1</v>
      </c>
      <c r="S16" s="27">
        <v>3</v>
      </c>
      <c r="T16" s="27">
        <v>1</v>
      </c>
      <c r="U16" s="27">
        <v>1</v>
      </c>
      <c r="V16" s="27">
        <v>1</v>
      </c>
      <c r="W16" s="27">
        <v>1</v>
      </c>
      <c r="X16" s="27">
        <v>1</v>
      </c>
      <c r="Y16" s="28">
        <v>1</v>
      </c>
    </row>
    <row r="17" spans="2:25">
      <c r="B17" s="11" t="s">
        <v>57</v>
      </c>
      <c r="C17" s="27">
        <v>2</v>
      </c>
      <c r="D17" s="27">
        <v>0</v>
      </c>
      <c r="E17" s="27">
        <v>1</v>
      </c>
      <c r="F17" s="27">
        <v>0</v>
      </c>
      <c r="G17" s="27">
        <v>0</v>
      </c>
      <c r="H17" s="27">
        <v>1</v>
      </c>
      <c r="I17" s="27">
        <v>0</v>
      </c>
      <c r="J17" s="27">
        <v>0</v>
      </c>
      <c r="K17" s="27">
        <v>0</v>
      </c>
      <c r="L17" s="27">
        <v>0</v>
      </c>
      <c r="M17" s="27">
        <v>1</v>
      </c>
      <c r="N17" s="27">
        <v>0</v>
      </c>
      <c r="O17" s="27">
        <v>1</v>
      </c>
      <c r="P17" s="27">
        <v>1</v>
      </c>
      <c r="Q17" s="27">
        <v>1</v>
      </c>
      <c r="R17" s="27">
        <v>1</v>
      </c>
      <c r="S17" s="27">
        <v>3</v>
      </c>
      <c r="T17" s="27">
        <v>1</v>
      </c>
      <c r="U17" s="27">
        <v>1</v>
      </c>
      <c r="V17" s="27">
        <v>1</v>
      </c>
      <c r="W17" s="27">
        <v>1</v>
      </c>
      <c r="X17" s="27">
        <v>1</v>
      </c>
      <c r="Y17" s="28">
        <v>1</v>
      </c>
    </row>
    <row r="18" spans="2:25">
      <c r="B18" s="11" t="s">
        <v>58</v>
      </c>
      <c r="C18" s="27">
        <v>2</v>
      </c>
      <c r="D18" s="27">
        <v>0</v>
      </c>
      <c r="E18" s="27">
        <v>0</v>
      </c>
      <c r="F18" s="27">
        <v>1</v>
      </c>
      <c r="G18" s="27">
        <v>0</v>
      </c>
      <c r="H18" s="27">
        <v>0</v>
      </c>
      <c r="I18" s="27">
        <v>1</v>
      </c>
      <c r="J18" s="27">
        <v>0</v>
      </c>
      <c r="K18" s="27">
        <v>0</v>
      </c>
      <c r="L18" s="27">
        <v>0</v>
      </c>
      <c r="M18" s="27">
        <v>0</v>
      </c>
      <c r="N18" s="27">
        <v>1</v>
      </c>
      <c r="O18" s="27">
        <v>1</v>
      </c>
      <c r="P18" s="27">
        <v>1</v>
      </c>
      <c r="Q18" s="27">
        <v>1</v>
      </c>
      <c r="R18" s="27">
        <v>1</v>
      </c>
      <c r="S18" s="27">
        <v>3</v>
      </c>
      <c r="T18" s="27">
        <v>1</v>
      </c>
      <c r="U18" s="27">
        <v>1</v>
      </c>
      <c r="V18" s="27">
        <v>1</v>
      </c>
      <c r="W18" s="27">
        <v>1</v>
      </c>
      <c r="X18" s="27">
        <v>1</v>
      </c>
      <c r="Y18" s="28">
        <v>1</v>
      </c>
    </row>
    <row r="19" spans="2:25" ht="63" thickBot="1">
      <c r="B19" s="24" t="s">
        <v>59</v>
      </c>
      <c r="C19" s="25" t="s">
        <v>0</v>
      </c>
      <c r="D19" s="97" t="s">
        <v>0</v>
      </c>
      <c r="E19" s="97"/>
      <c r="F19" s="97"/>
      <c r="G19" s="97" t="s">
        <v>0</v>
      </c>
      <c r="H19" s="97"/>
      <c r="I19" s="97"/>
      <c r="J19" s="97" t="s">
        <v>1</v>
      </c>
      <c r="K19" s="97"/>
      <c r="L19" s="97"/>
      <c r="M19" s="97"/>
      <c r="N19" s="97"/>
      <c r="O19" s="25" t="s">
        <v>2</v>
      </c>
      <c r="P19" s="25" t="s">
        <v>2</v>
      </c>
      <c r="Q19" s="25" t="s">
        <v>3</v>
      </c>
      <c r="R19" s="25" t="s">
        <v>2</v>
      </c>
      <c r="S19" s="25" t="s">
        <v>4</v>
      </c>
      <c r="T19" s="25" t="s">
        <v>5</v>
      </c>
      <c r="U19" s="25" t="s">
        <v>5</v>
      </c>
      <c r="V19" s="25" t="s">
        <v>4</v>
      </c>
      <c r="W19" s="25" t="s">
        <v>4</v>
      </c>
      <c r="X19" s="25" t="s">
        <v>6</v>
      </c>
      <c r="Y19" s="26" t="s">
        <v>7</v>
      </c>
    </row>
  </sheetData>
  <mergeCells count="10">
    <mergeCell ref="B2:Y2"/>
    <mergeCell ref="D3:F3"/>
    <mergeCell ref="G3:I3"/>
    <mergeCell ref="J3:N3"/>
    <mergeCell ref="D19:F19"/>
    <mergeCell ref="G19:I19"/>
    <mergeCell ref="J19:N19"/>
    <mergeCell ref="C6:Y6"/>
    <mergeCell ref="C10:Y10"/>
    <mergeCell ref="C14:Y14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B2:M30"/>
  <sheetViews>
    <sheetView topLeftCell="A3" zoomScaleNormal="100" workbookViewId="0">
      <selection activeCell="M7" sqref="M7"/>
    </sheetView>
  </sheetViews>
  <sheetFormatPr baseColWidth="10" defaultRowHeight="15"/>
  <cols>
    <col min="2" max="2" width="46.42578125" customWidth="1"/>
    <col min="3" max="4" width="13" bestFit="1" customWidth="1"/>
    <col min="5" max="12" width="14.28515625" bestFit="1" customWidth="1"/>
    <col min="13" max="13" width="17" customWidth="1"/>
  </cols>
  <sheetData>
    <row r="2" spans="2:13" ht="15" customHeight="1">
      <c r="B2" s="99" t="s">
        <v>80</v>
      </c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1"/>
    </row>
    <row r="3" spans="2:13" ht="15" customHeight="1">
      <c r="B3" s="36"/>
      <c r="C3" s="37" t="s">
        <v>81</v>
      </c>
      <c r="D3" s="37" t="s">
        <v>82</v>
      </c>
      <c r="E3" s="37" t="s">
        <v>83</v>
      </c>
      <c r="F3" s="37" t="s">
        <v>84</v>
      </c>
      <c r="G3" s="37" t="s">
        <v>85</v>
      </c>
      <c r="H3" s="37" t="s">
        <v>86</v>
      </c>
      <c r="I3" s="37" t="s">
        <v>87</v>
      </c>
      <c r="J3" s="37" t="s">
        <v>88</v>
      </c>
      <c r="K3" s="37" t="s">
        <v>89</v>
      </c>
      <c r="L3" s="37" t="s">
        <v>90</v>
      </c>
      <c r="M3" s="37" t="s">
        <v>91</v>
      </c>
    </row>
    <row r="4" spans="2:13" ht="15" customHeight="1">
      <c r="B4" s="38" t="s">
        <v>37</v>
      </c>
      <c r="C4" s="86"/>
      <c r="D4" s="87"/>
      <c r="E4" s="87"/>
      <c r="F4" s="87"/>
      <c r="G4" s="87"/>
      <c r="H4" s="87"/>
      <c r="I4" s="87"/>
      <c r="J4" s="87"/>
      <c r="K4" s="87"/>
      <c r="L4" s="87"/>
      <c r="M4" s="88"/>
    </row>
    <row r="5" spans="2:13" ht="15" customHeight="1">
      <c r="B5" s="39" t="s">
        <v>31</v>
      </c>
      <c r="C5" s="44">
        <f>Feuil1!M21</f>
        <v>9000</v>
      </c>
      <c r="D5" s="44">
        <f>Feuil1!M22</f>
        <v>8000</v>
      </c>
      <c r="E5" s="44">
        <f>Feuil1!M23</f>
        <v>10000</v>
      </c>
      <c r="F5" s="44">
        <f>Feuil1!M25</f>
        <v>21000</v>
      </c>
      <c r="G5" s="44">
        <f>Feuil1!M26</f>
        <v>25500</v>
      </c>
      <c r="H5" s="44">
        <f>Feuil1!M27</f>
        <v>28000</v>
      </c>
      <c r="I5" s="44">
        <f>Feuil1!M29</f>
        <v>5300</v>
      </c>
      <c r="J5" s="44">
        <f>Feuil1!M30</f>
        <v>6600</v>
      </c>
      <c r="K5" s="44">
        <f>Feuil1!M31</f>
        <v>6000</v>
      </c>
      <c r="L5" s="44">
        <f>Feuil1!M32</f>
        <v>4200</v>
      </c>
      <c r="M5" s="44"/>
    </row>
    <row r="6" spans="2:13" ht="15" customHeight="1">
      <c r="B6" s="39" t="s">
        <v>92</v>
      </c>
      <c r="C6" s="32">
        <f>Feuil1!O21</f>
        <v>120</v>
      </c>
      <c r="D6" s="31">
        <f>Feuil1!O22</f>
        <v>140</v>
      </c>
      <c r="E6" s="31">
        <f>Feuil1!O23</f>
        <v>180</v>
      </c>
      <c r="F6" s="31">
        <f>Feuil1!O25</f>
        <v>180</v>
      </c>
      <c r="G6" s="31">
        <f>Feuil1!O26</f>
        <v>200</v>
      </c>
      <c r="H6" s="31">
        <f>Feuil1!O27</f>
        <v>250</v>
      </c>
      <c r="I6" s="31">
        <f>Feuil1!O29</f>
        <v>400</v>
      </c>
      <c r="J6" s="31">
        <f>Feuil1!O30</f>
        <v>420</v>
      </c>
      <c r="K6" s="31">
        <f>Feuil1!O31</f>
        <v>500</v>
      </c>
      <c r="L6" s="31">
        <f>Feuil1!O32</f>
        <v>600</v>
      </c>
      <c r="M6" s="44"/>
    </row>
    <row r="7" spans="2:13" ht="15" customHeight="1">
      <c r="B7" s="40" t="s">
        <v>93</v>
      </c>
      <c r="C7" s="45">
        <f>C5*C6</f>
        <v>1080000</v>
      </c>
      <c r="D7" s="45">
        <f t="shared" ref="D7:L7" si="0">D5*D6</f>
        <v>1120000</v>
      </c>
      <c r="E7" s="45">
        <f t="shared" si="0"/>
        <v>1800000</v>
      </c>
      <c r="F7" s="45">
        <f t="shared" si="0"/>
        <v>3780000</v>
      </c>
      <c r="G7" s="45">
        <f t="shared" si="0"/>
        <v>5100000</v>
      </c>
      <c r="H7" s="45">
        <f t="shared" si="0"/>
        <v>7000000</v>
      </c>
      <c r="I7" s="45">
        <f t="shared" si="0"/>
        <v>2120000</v>
      </c>
      <c r="J7" s="45">
        <f t="shared" si="0"/>
        <v>2772000</v>
      </c>
      <c r="K7" s="45">
        <f t="shared" si="0"/>
        <v>3000000</v>
      </c>
      <c r="L7" s="45">
        <f t="shared" si="0"/>
        <v>2520000</v>
      </c>
      <c r="M7" s="31">
        <f>SUM(C7:L7)</f>
        <v>30292000</v>
      </c>
    </row>
    <row r="8" spans="2:13" ht="15" customHeight="1">
      <c r="B8" s="40"/>
      <c r="C8" s="102"/>
      <c r="D8" s="103"/>
      <c r="E8" s="103"/>
      <c r="F8" s="103"/>
      <c r="G8" s="103"/>
      <c r="H8" s="103"/>
      <c r="I8" s="103"/>
      <c r="J8" s="103"/>
      <c r="K8" s="103"/>
      <c r="L8" s="103"/>
      <c r="M8" s="104"/>
    </row>
    <row r="9" spans="2:13" ht="15" customHeight="1">
      <c r="B9" s="40" t="s">
        <v>94</v>
      </c>
      <c r="C9" s="31">
        <f>+Feuil1!J21*Feuil1!F21</f>
        <v>89306.878306878309</v>
      </c>
      <c r="D9" s="31">
        <f>Feuil1!J22*Feuil1!F22</f>
        <v>150238.09523809524</v>
      </c>
      <c r="E9" s="31">
        <f>Feuil1!J23*Feuil1!F23</f>
        <v>64571.428571428572</v>
      </c>
      <c r="F9" s="31">
        <f>Feuil1!J25*Feuil1!F25</f>
        <v>125158.73015873015</v>
      </c>
      <c r="G9" s="31">
        <f>Feuil1!J26*Feuil1!F26</f>
        <v>72071.428571428565</v>
      </c>
      <c r="H9" s="31">
        <f>Feuil1!J27*Feuil1!F27</f>
        <v>37861.375661375663</v>
      </c>
      <c r="I9" s="31">
        <f>Feuil1!J29*Feuil1!F29</f>
        <v>87834.920634920622</v>
      </c>
      <c r="J9" s="31">
        <f>Feuil1!J30*Feuil1!F30</f>
        <v>180111.11111111109</v>
      </c>
      <c r="K9" s="31">
        <f>Feuil1!J31*Feuil1!F31</f>
        <v>380439.15343915339</v>
      </c>
      <c r="L9" s="31">
        <f>Feuil1!J32*Feuil1!F32</f>
        <v>237605.82010582011</v>
      </c>
      <c r="M9" s="31">
        <v>1484360.65</v>
      </c>
    </row>
    <row r="10" spans="2:13" ht="15" customHeight="1">
      <c r="B10" s="40" t="s">
        <v>95</v>
      </c>
      <c r="C10" s="46">
        <f>Feuil1!N21*Feuil1!F21</f>
        <v>178613.75661375662</v>
      </c>
      <c r="D10" s="46">
        <f>Feuil1!N22*Feuil1!F22</f>
        <v>50079.365079365074</v>
      </c>
      <c r="E10" s="46">
        <f>Feuil1!N23*Feuil1!F23</f>
        <v>322857.14285714284</v>
      </c>
      <c r="F10" s="46">
        <f>Feuil1!N25*Feuil1!F25</f>
        <v>0</v>
      </c>
      <c r="G10" s="46">
        <f>Feuil1!N26*Feuil1!F26</f>
        <v>0</v>
      </c>
      <c r="H10" s="46">
        <f>Feuil1!N27*Feuil1!F27</f>
        <v>416475.13227513229</v>
      </c>
      <c r="I10" s="46">
        <f>Feuil1!N29*Feuil1!F29</f>
        <v>0</v>
      </c>
      <c r="J10" s="46">
        <f>Feuil1!N30*Feuil1!F30</f>
        <v>0</v>
      </c>
      <c r="K10" s="46">
        <f>Feuil1!N31*Feuil1!F31</f>
        <v>0</v>
      </c>
      <c r="L10" s="46">
        <f>Feuil1!N32*Feuil1!F32</f>
        <v>142563.49206349207</v>
      </c>
      <c r="M10" s="31">
        <v>1162152.3899999999</v>
      </c>
    </row>
    <row r="11" spans="2:13" ht="15" customHeight="1">
      <c r="B11" s="40" t="s">
        <v>96</v>
      </c>
      <c r="C11" s="46">
        <f>C10-C9</f>
        <v>89306.878306878309</v>
      </c>
      <c r="D11" s="46">
        <f t="shared" ref="D11:L11" si="1">D10-D9</f>
        <v>-100158.73015873016</v>
      </c>
      <c r="E11" s="46">
        <f t="shared" si="1"/>
        <v>258285.71428571426</v>
      </c>
      <c r="F11" s="46">
        <f t="shared" si="1"/>
        <v>-125158.73015873015</v>
      </c>
      <c r="G11" s="46">
        <f t="shared" si="1"/>
        <v>-72071.428571428565</v>
      </c>
      <c r="H11" s="46">
        <f t="shared" si="1"/>
        <v>378613.75661375665</v>
      </c>
      <c r="I11" s="46">
        <f t="shared" si="1"/>
        <v>-87834.920634920622</v>
      </c>
      <c r="J11" s="46">
        <f t="shared" si="1"/>
        <v>-180111.11111111109</v>
      </c>
      <c r="K11" s="46">
        <f t="shared" si="1"/>
        <v>-380439.15343915339</v>
      </c>
      <c r="L11" s="46">
        <f t="shared" si="1"/>
        <v>-95042.328042328038</v>
      </c>
      <c r="M11" s="31">
        <v>-322208.25</v>
      </c>
    </row>
    <row r="12" spans="2:13" ht="15" customHeight="1">
      <c r="B12" s="39" t="s">
        <v>97</v>
      </c>
      <c r="C12" s="45">
        <f>C7-C11</f>
        <v>990693.12169312174</v>
      </c>
      <c r="D12" s="45">
        <f t="shared" ref="D12:L12" si="2">D7-D11</f>
        <v>1220158.7301587302</v>
      </c>
      <c r="E12" s="45">
        <f t="shared" si="2"/>
        <v>1541714.2857142857</v>
      </c>
      <c r="F12" s="45">
        <f t="shared" si="2"/>
        <v>3905158.7301587299</v>
      </c>
      <c r="G12" s="45">
        <f t="shared" si="2"/>
        <v>5172071.4285714282</v>
      </c>
      <c r="H12" s="45">
        <f t="shared" si="2"/>
        <v>6621386.2433862435</v>
      </c>
      <c r="I12" s="45">
        <f t="shared" si="2"/>
        <v>2207834.9206349207</v>
      </c>
      <c r="J12" s="45">
        <f t="shared" si="2"/>
        <v>2952111.111111111</v>
      </c>
      <c r="K12" s="45">
        <f t="shared" si="2"/>
        <v>3380439.1534391535</v>
      </c>
      <c r="L12" s="45">
        <f t="shared" si="2"/>
        <v>2615042.3280423279</v>
      </c>
      <c r="M12" s="31">
        <v>29969791.75</v>
      </c>
    </row>
    <row r="13" spans="2:13" ht="15" customHeight="1">
      <c r="B13" s="39"/>
      <c r="C13" s="105"/>
      <c r="D13" s="106"/>
      <c r="E13" s="106"/>
      <c r="F13" s="106"/>
      <c r="G13" s="106"/>
      <c r="H13" s="106"/>
      <c r="I13" s="106"/>
      <c r="J13" s="106"/>
      <c r="K13" s="106"/>
      <c r="L13" s="106"/>
      <c r="M13" s="107"/>
    </row>
    <row r="14" spans="2:13" ht="15" customHeight="1">
      <c r="B14" s="38" t="s">
        <v>98</v>
      </c>
      <c r="C14" s="86"/>
      <c r="D14" s="87"/>
      <c r="E14" s="87"/>
      <c r="F14" s="87"/>
      <c r="G14" s="87"/>
      <c r="H14" s="87"/>
      <c r="I14" s="87"/>
      <c r="J14" s="87"/>
      <c r="K14" s="87"/>
      <c r="L14" s="87"/>
      <c r="M14" s="88"/>
    </row>
    <row r="15" spans="2:13" ht="15" customHeight="1">
      <c r="B15" s="39" t="s">
        <v>30</v>
      </c>
      <c r="C15" s="44">
        <f t="array" ref="C15:E15">TRANSPOSE(Feuil1!L21:L23)</f>
        <v>10000</v>
      </c>
      <c r="D15" s="44">
        <v>7000</v>
      </c>
      <c r="E15" s="44">
        <v>12000</v>
      </c>
      <c r="F15" s="44">
        <f t="array" ref="F15:H15">TRANSPOSE(Feuil1!L25:L27)</f>
        <v>20000</v>
      </c>
      <c r="G15" s="44">
        <v>25000</v>
      </c>
      <c r="H15" s="44">
        <v>30000</v>
      </c>
      <c r="I15" s="44">
        <f t="array" ref="I15:L15">TRANSPOSE(Feuil1!L29:L32)</f>
        <v>5000</v>
      </c>
      <c r="J15" s="44">
        <v>6000</v>
      </c>
      <c r="K15" s="44">
        <v>5000</v>
      </c>
      <c r="L15" s="44">
        <v>4000</v>
      </c>
      <c r="M15" s="31"/>
    </row>
    <row r="16" spans="2:13" ht="15" customHeight="1">
      <c r="B16" s="40" t="s">
        <v>99</v>
      </c>
      <c r="C16" s="46">
        <f>Feuil1!L21*Feuil1!E21</f>
        <v>750000</v>
      </c>
      <c r="D16" s="46">
        <f>Feuil1!L22*Feuil1!E22</f>
        <v>630000</v>
      </c>
      <c r="E16" s="46">
        <f>Feuil1!L23*Feuil1!E23</f>
        <v>1440000</v>
      </c>
      <c r="F16" s="46">
        <f>Feuil1!L25*Feuil1!E25</f>
        <v>2300000</v>
      </c>
      <c r="G16" s="46">
        <f>Feuil1!L26*Feuil1!E26</f>
        <v>3375000</v>
      </c>
      <c r="H16" s="46">
        <f>Feuil1!L27*Feuil1!E27</f>
        <v>5250000</v>
      </c>
      <c r="I16" s="46">
        <f>Feuil1!L29*Feuil1!E29</f>
        <v>1300000</v>
      </c>
      <c r="J16" s="46">
        <f>Feuil1!L30*Feuil1!E30</f>
        <v>1650000</v>
      </c>
      <c r="K16" s="46">
        <f>Feuil1!L31*Feuil1!E31</f>
        <v>1775000</v>
      </c>
      <c r="L16" s="46">
        <f>Feuil1!L32*Feuil1!E32</f>
        <v>1820000</v>
      </c>
      <c r="M16" s="31">
        <f>SUM(C16:L16)</f>
        <v>20290000</v>
      </c>
    </row>
    <row r="17" spans="2:13" ht="15" customHeight="1">
      <c r="B17" s="40" t="s">
        <v>100</v>
      </c>
      <c r="C17" s="46">
        <f>C15*Feuil4!K54</f>
        <v>95379.188712522038</v>
      </c>
      <c r="D17" s="46">
        <f>D15*Feuil4!K55</f>
        <v>47407.407407407401</v>
      </c>
      <c r="E17" s="46">
        <f>E15*Feuil4!K56</f>
        <v>73142.857142857145</v>
      </c>
      <c r="F17" s="46">
        <f>F15*Feuil4!K58</f>
        <v>135449.73544973542</v>
      </c>
      <c r="G17" s="46">
        <f>G15*Feuil4!K59</f>
        <v>152380.95238095237</v>
      </c>
      <c r="H17" s="46">
        <f>H15*Feuil4!K60</f>
        <v>286137.56613756611</v>
      </c>
      <c r="I17" s="46">
        <f>I15*Feuil4!K62</f>
        <v>109276.89594356259</v>
      </c>
      <c r="J17" s="46">
        <f>J15*Feuil4!K63</f>
        <v>100740.74074074074</v>
      </c>
      <c r="K17" s="46">
        <f>K15*Feuil4!K64</f>
        <v>84797.178130511456</v>
      </c>
      <c r="L17" s="46">
        <f>L15*Feuil4!K65</f>
        <v>53897.707231040557</v>
      </c>
      <c r="M17" s="31">
        <f>SUM(C17:L17)</f>
        <v>1138610.229276896</v>
      </c>
    </row>
    <row r="18" spans="2:13" ht="15" customHeight="1">
      <c r="B18" s="40" t="s">
        <v>101</v>
      </c>
      <c r="C18" s="46">
        <f>C17*0.5</f>
        <v>47689.594356261019</v>
      </c>
      <c r="D18" s="46">
        <f t="shared" ref="D18:L18" si="3">D17*0.5</f>
        <v>23703.703703703701</v>
      </c>
      <c r="E18" s="46">
        <f t="shared" si="3"/>
        <v>36571.428571428572</v>
      </c>
      <c r="F18" s="46">
        <f t="shared" si="3"/>
        <v>67724.867724867712</v>
      </c>
      <c r="G18" s="46">
        <f t="shared" si="3"/>
        <v>76190.476190476184</v>
      </c>
      <c r="H18" s="46">
        <f t="shared" si="3"/>
        <v>143068.78306878306</v>
      </c>
      <c r="I18" s="46">
        <f t="shared" si="3"/>
        <v>54638.447971781294</v>
      </c>
      <c r="J18" s="46">
        <f t="shared" si="3"/>
        <v>50370.370370370372</v>
      </c>
      <c r="K18" s="46">
        <f t="shared" si="3"/>
        <v>42398.589065255728</v>
      </c>
      <c r="L18" s="46">
        <f t="shared" si="3"/>
        <v>26948.853615520278</v>
      </c>
      <c r="M18" s="31">
        <v>569305.11</v>
      </c>
    </row>
    <row r="19" spans="2:13" ht="15" customHeight="1">
      <c r="B19" s="40" t="s">
        <v>102</v>
      </c>
      <c r="C19" s="44"/>
      <c r="D19" s="44"/>
      <c r="E19" s="44"/>
      <c r="F19" s="44"/>
      <c r="G19" s="44"/>
      <c r="H19" s="44"/>
      <c r="I19" s="44"/>
      <c r="J19" s="44"/>
      <c r="K19" s="44"/>
      <c r="L19" s="44"/>
      <c r="M19" s="31">
        <v>929000</v>
      </c>
    </row>
    <row r="20" spans="2:13" ht="15" customHeight="1">
      <c r="B20" s="39" t="s">
        <v>103</v>
      </c>
      <c r="C20" s="46">
        <f>SUM(C16:C19)</f>
        <v>893068.78306878312</v>
      </c>
      <c r="D20" s="46">
        <f t="shared" ref="D20:L20" si="4">SUM(D16:D19)</f>
        <v>701111.11111111112</v>
      </c>
      <c r="E20" s="46">
        <f t="shared" si="4"/>
        <v>1549714.2857142857</v>
      </c>
      <c r="F20" s="46">
        <f t="shared" si="4"/>
        <v>2503174.6031746031</v>
      </c>
      <c r="G20" s="46">
        <f t="shared" si="4"/>
        <v>3603571.4285714286</v>
      </c>
      <c r="H20" s="46">
        <f t="shared" si="4"/>
        <v>5679206.3492063489</v>
      </c>
      <c r="I20" s="46">
        <f t="shared" si="4"/>
        <v>1463915.3439153438</v>
      </c>
      <c r="J20" s="46">
        <f t="shared" si="4"/>
        <v>1801111.111111111</v>
      </c>
      <c r="K20" s="46">
        <f t="shared" si="4"/>
        <v>1902195.7671957673</v>
      </c>
      <c r="L20" s="46">
        <f t="shared" si="4"/>
        <v>1900846.5608465609</v>
      </c>
      <c r="M20" s="31">
        <v>22926915.34</v>
      </c>
    </row>
    <row r="21" spans="2:13" ht="15" customHeight="1">
      <c r="B21" s="39"/>
      <c r="C21" s="105"/>
      <c r="D21" s="106"/>
      <c r="E21" s="106"/>
      <c r="F21" s="106"/>
      <c r="G21" s="106"/>
      <c r="H21" s="106"/>
      <c r="I21" s="106"/>
      <c r="J21" s="106"/>
      <c r="K21" s="106"/>
      <c r="L21" s="106"/>
      <c r="M21" s="107"/>
    </row>
    <row r="22" spans="2:13" ht="15" customHeight="1">
      <c r="B22" s="39" t="s">
        <v>104</v>
      </c>
      <c r="C22" s="44"/>
      <c r="D22" s="44"/>
      <c r="E22" s="44"/>
      <c r="F22" s="44"/>
      <c r="G22" s="44"/>
      <c r="H22" s="44"/>
      <c r="I22" s="44"/>
      <c r="J22" s="44"/>
      <c r="K22" s="44"/>
      <c r="L22" s="44"/>
      <c r="M22" s="31">
        <v>7042876.4000000004</v>
      </c>
    </row>
    <row r="23" spans="2:13" ht="15" customHeight="1">
      <c r="B23" s="40" t="s">
        <v>105</v>
      </c>
      <c r="C23" s="44"/>
      <c r="D23" s="44"/>
      <c r="E23" s="44"/>
      <c r="F23" s="44"/>
      <c r="G23" s="44"/>
      <c r="H23" s="44"/>
      <c r="I23" s="44"/>
      <c r="J23" s="44"/>
      <c r="K23" s="44"/>
      <c r="L23" s="44"/>
      <c r="M23" s="31">
        <v>1</v>
      </c>
    </row>
    <row r="24" spans="2:13" ht="15" customHeight="1">
      <c r="B24" s="38" t="s">
        <v>106</v>
      </c>
      <c r="C24" s="86"/>
      <c r="D24" s="87"/>
      <c r="E24" s="87"/>
      <c r="F24" s="87"/>
      <c r="G24" s="87"/>
      <c r="H24" s="87"/>
      <c r="I24" s="87"/>
      <c r="J24" s="87"/>
      <c r="K24" s="87"/>
      <c r="L24" s="87"/>
      <c r="M24" s="88"/>
    </row>
    <row r="25" spans="2:13" ht="15" customHeight="1">
      <c r="B25" s="40" t="s">
        <v>107</v>
      </c>
      <c r="C25" s="44"/>
      <c r="D25" s="44"/>
      <c r="E25" s="44"/>
      <c r="F25" s="44"/>
      <c r="G25" s="44"/>
      <c r="H25" s="44"/>
      <c r="I25" s="44"/>
      <c r="J25" s="44"/>
      <c r="K25" s="44"/>
      <c r="L25" s="44"/>
      <c r="M25" s="31">
        <v>1240800</v>
      </c>
    </row>
    <row r="26" spans="2:13" ht="30" customHeight="1">
      <c r="B26" s="40" t="s">
        <v>108</v>
      </c>
      <c r="C26" s="44"/>
      <c r="D26" s="44"/>
      <c r="E26" s="44"/>
      <c r="F26" s="44"/>
      <c r="G26" s="44"/>
      <c r="H26" s="44"/>
      <c r="I26" s="44"/>
      <c r="J26" s="44"/>
      <c r="K26" s="44"/>
      <c r="L26" s="44"/>
      <c r="M26" s="31">
        <v>101189.77</v>
      </c>
    </row>
    <row r="27" spans="2:13" ht="30" customHeight="1">
      <c r="B27" s="40" t="s">
        <v>109</v>
      </c>
      <c r="C27" s="44"/>
      <c r="D27" s="44"/>
      <c r="E27" s="44"/>
      <c r="F27" s="44"/>
      <c r="G27" s="44"/>
      <c r="H27" s="44"/>
      <c r="I27" s="44"/>
      <c r="J27" s="44"/>
      <c r="K27" s="44"/>
      <c r="L27" s="44"/>
      <c r="M27" s="31">
        <v>51094.89</v>
      </c>
    </row>
    <row r="28" spans="2:13" ht="15" customHeight="1">
      <c r="B28" s="40" t="s">
        <v>110</v>
      </c>
      <c r="C28" s="44"/>
      <c r="D28" s="44"/>
      <c r="E28" s="44"/>
      <c r="F28" s="44"/>
      <c r="G28" s="44"/>
      <c r="H28" s="44"/>
      <c r="I28" s="44"/>
      <c r="J28" s="44"/>
      <c r="K28" s="44"/>
      <c r="L28" s="44"/>
      <c r="M28" s="31">
        <v>5000000</v>
      </c>
    </row>
    <row r="29" spans="2:13" ht="15" customHeight="1">
      <c r="B29" s="41" t="s">
        <v>111</v>
      </c>
      <c r="C29" s="44"/>
      <c r="D29" s="44"/>
      <c r="E29" s="44"/>
      <c r="F29" s="44"/>
      <c r="G29" s="44"/>
      <c r="H29" s="44"/>
      <c r="I29" s="44"/>
      <c r="J29" s="44"/>
      <c r="K29" s="44"/>
      <c r="L29" s="44"/>
      <c r="M29" s="31">
        <v>5134284.66</v>
      </c>
    </row>
    <row r="30" spans="2:13" ht="15" customHeight="1">
      <c r="B30" s="41" t="s">
        <v>112</v>
      </c>
      <c r="C30" s="44"/>
      <c r="D30" s="44"/>
      <c r="E30" s="44"/>
      <c r="F30" s="44"/>
      <c r="G30" s="44"/>
      <c r="H30" s="44"/>
      <c r="I30" s="44"/>
      <c r="J30" s="44"/>
      <c r="K30" s="44"/>
      <c r="L30" s="44"/>
      <c r="M30" s="31">
        <v>1889591.75</v>
      </c>
    </row>
  </sheetData>
  <mergeCells count="7">
    <mergeCell ref="B2:M2"/>
    <mergeCell ref="C4:M4"/>
    <mergeCell ref="C14:M14"/>
    <mergeCell ref="C24:M24"/>
    <mergeCell ref="C8:M8"/>
    <mergeCell ref="C13:M13"/>
    <mergeCell ref="C21:M2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3:P84"/>
  <sheetViews>
    <sheetView tabSelected="1" workbookViewId="0">
      <selection activeCell="M11" sqref="M11"/>
    </sheetView>
  </sheetViews>
  <sheetFormatPr baseColWidth="10" defaultRowHeight="15"/>
  <cols>
    <col min="2" max="2" width="28.28515625" bestFit="1" customWidth="1"/>
    <col min="3" max="10" width="14.7109375" style="47" customWidth="1"/>
    <col min="11" max="11" width="14.7109375" customWidth="1"/>
  </cols>
  <sheetData>
    <row r="3" spans="2:11" ht="60">
      <c r="B3" s="60"/>
      <c r="C3" s="69" t="s">
        <v>113</v>
      </c>
      <c r="D3" s="69" t="s">
        <v>114</v>
      </c>
      <c r="E3" s="69" t="s">
        <v>115</v>
      </c>
      <c r="F3" s="69" t="s">
        <v>116</v>
      </c>
      <c r="G3" s="69" t="s">
        <v>117</v>
      </c>
      <c r="H3" s="69" t="s">
        <v>118</v>
      </c>
      <c r="I3" s="69" t="s">
        <v>119</v>
      </c>
      <c r="J3" s="69" t="s">
        <v>120</v>
      </c>
    </row>
    <row r="4" spans="2:11">
      <c r="B4" s="8" t="s">
        <v>54</v>
      </c>
      <c r="C4" s="108"/>
      <c r="D4" s="109"/>
      <c r="E4" s="109"/>
      <c r="F4" s="109"/>
      <c r="G4" s="109"/>
      <c r="H4" s="109"/>
      <c r="I4" s="109"/>
      <c r="J4" s="110"/>
    </row>
    <row r="5" spans="2:11">
      <c r="B5" s="9" t="s">
        <v>16</v>
      </c>
      <c r="C5" s="55">
        <v>10</v>
      </c>
      <c r="D5" s="55">
        <v>0</v>
      </c>
      <c r="E5" s="56">
        <v>5</v>
      </c>
      <c r="F5" s="55">
        <v>0</v>
      </c>
      <c r="G5" s="56">
        <v>10</v>
      </c>
      <c r="H5" s="56">
        <v>0</v>
      </c>
      <c r="I5" s="56">
        <v>4</v>
      </c>
      <c r="J5" s="55">
        <v>5</v>
      </c>
      <c r="K5" s="48"/>
    </row>
    <row r="6" spans="2:11">
      <c r="B6" s="9" t="s">
        <v>17</v>
      </c>
      <c r="C6" s="56">
        <v>5</v>
      </c>
      <c r="D6" s="56">
        <v>5</v>
      </c>
      <c r="E6" s="56">
        <v>5</v>
      </c>
      <c r="F6" s="56">
        <v>5</v>
      </c>
      <c r="G6" s="56">
        <v>0</v>
      </c>
      <c r="H6" s="56">
        <v>5</v>
      </c>
      <c r="I6" s="56">
        <v>0</v>
      </c>
      <c r="J6" s="56">
        <v>0</v>
      </c>
    </row>
    <row r="7" spans="2:11">
      <c r="B7" s="9" t="s">
        <v>18</v>
      </c>
      <c r="C7" s="56">
        <v>5</v>
      </c>
      <c r="D7" s="56">
        <v>0</v>
      </c>
      <c r="E7" s="56">
        <v>0</v>
      </c>
      <c r="F7" s="56">
        <v>0</v>
      </c>
      <c r="G7" s="56">
        <v>0</v>
      </c>
      <c r="H7" s="56">
        <v>10</v>
      </c>
      <c r="I7" s="56">
        <v>8</v>
      </c>
      <c r="J7" s="56">
        <v>0</v>
      </c>
    </row>
    <row r="8" spans="2:11">
      <c r="B8" s="8" t="s">
        <v>55</v>
      </c>
      <c r="C8" s="108"/>
      <c r="D8" s="109"/>
      <c r="E8" s="109"/>
      <c r="F8" s="109"/>
      <c r="G8" s="109"/>
      <c r="H8" s="109"/>
      <c r="I8" s="109"/>
      <c r="J8" s="110"/>
    </row>
    <row r="9" spans="2:11">
      <c r="B9" s="61" t="s">
        <v>19</v>
      </c>
      <c r="C9" s="56">
        <v>5</v>
      </c>
      <c r="D9" s="56">
        <v>5</v>
      </c>
      <c r="E9" s="56">
        <v>5</v>
      </c>
      <c r="F9" s="56">
        <v>5</v>
      </c>
      <c r="G9" s="56">
        <v>0</v>
      </c>
      <c r="H9" s="56">
        <v>5</v>
      </c>
      <c r="I9" s="56">
        <v>0</v>
      </c>
      <c r="J9" s="56">
        <v>0</v>
      </c>
    </row>
    <row r="10" spans="2:11">
      <c r="B10" s="9" t="s">
        <v>20</v>
      </c>
      <c r="C10" s="56">
        <v>5</v>
      </c>
      <c r="D10" s="56">
        <v>0</v>
      </c>
      <c r="E10" s="56">
        <v>0</v>
      </c>
      <c r="F10" s="56">
        <v>0</v>
      </c>
      <c r="G10" s="56">
        <v>0</v>
      </c>
      <c r="H10" s="56">
        <v>10</v>
      </c>
      <c r="I10" s="56">
        <v>8</v>
      </c>
      <c r="J10" s="56">
        <v>0</v>
      </c>
    </row>
    <row r="11" spans="2:11">
      <c r="B11" s="9" t="s">
        <v>21</v>
      </c>
      <c r="C11" s="56">
        <v>10</v>
      </c>
      <c r="D11" s="56">
        <v>0</v>
      </c>
      <c r="E11" s="56">
        <v>5</v>
      </c>
      <c r="F11" s="56">
        <v>0</v>
      </c>
      <c r="G11" s="56">
        <v>10</v>
      </c>
      <c r="H11" s="56">
        <v>0</v>
      </c>
      <c r="I11" s="56">
        <v>4</v>
      </c>
      <c r="J11" s="56">
        <v>5</v>
      </c>
    </row>
    <row r="12" spans="2:11">
      <c r="B12" s="8" t="s">
        <v>56</v>
      </c>
      <c r="C12" s="108"/>
      <c r="D12" s="109"/>
      <c r="E12" s="109"/>
      <c r="F12" s="109"/>
      <c r="G12" s="109"/>
      <c r="H12" s="109"/>
      <c r="I12" s="109"/>
      <c r="J12" s="110"/>
    </row>
    <row r="13" spans="2:11">
      <c r="B13" s="9" t="s">
        <v>23</v>
      </c>
      <c r="C13" s="56">
        <v>15</v>
      </c>
      <c r="D13" s="56">
        <v>10</v>
      </c>
      <c r="E13" s="56">
        <v>0</v>
      </c>
      <c r="F13" s="56">
        <v>20</v>
      </c>
      <c r="G13" s="56">
        <v>0</v>
      </c>
      <c r="H13" s="56">
        <v>8</v>
      </c>
      <c r="I13" s="56">
        <v>10</v>
      </c>
      <c r="J13" s="56">
        <v>15</v>
      </c>
    </row>
    <row r="14" spans="2:11">
      <c r="B14" s="9" t="s">
        <v>22</v>
      </c>
      <c r="C14" s="56">
        <v>10</v>
      </c>
      <c r="D14" s="56">
        <v>5</v>
      </c>
      <c r="E14" s="56">
        <v>0</v>
      </c>
      <c r="F14" s="56">
        <v>15</v>
      </c>
      <c r="G14" s="56">
        <v>0</v>
      </c>
      <c r="H14" s="56">
        <v>5</v>
      </c>
      <c r="I14" s="56">
        <v>15</v>
      </c>
      <c r="J14" s="56">
        <v>10</v>
      </c>
    </row>
    <row r="15" spans="2:11">
      <c r="B15" s="9" t="s">
        <v>57</v>
      </c>
      <c r="C15" s="56">
        <v>12</v>
      </c>
      <c r="D15" s="56">
        <v>8</v>
      </c>
      <c r="E15" s="56">
        <v>15</v>
      </c>
      <c r="F15" s="56">
        <v>0</v>
      </c>
      <c r="G15" s="56">
        <v>10</v>
      </c>
      <c r="H15" s="56">
        <v>0</v>
      </c>
      <c r="I15" s="56">
        <v>12</v>
      </c>
      <c r="J15" s="56">
        <v>5</v>
      </c>
    </row>
    <row r="16" spans="2:11" ht="15.75" thickBot="1">
      <c r="B16" s="62" t="s">
        <v>58</v>
      </c>
      <c r="C16" s="57">
        <v>8</v>
      </c>
      <c r="D16" s="57">
        <v>5</v>
      </c>
      <c r="E16" s="57">
        <v>10</v>
      </c>
      <c r="F16" s="57">
        <v>5</v>
      </c>
      <c r="G16" s="57">
        <v>10</v>
      </c>
      <c r="H16" s="57">
        <v>0</v>
      </c>
      <c r="I16" s="57">
        <v>0</v>
      </c>
      <c r="J16" s="57">
        <v>10</v>
      </c>
    </row>
    <row r="17" spans="1:14" ht="15.75" thickBot="1">
      <c r="B17" s="70" t="s">
        <v>121</v>
      </c>
      <c r="C17" s="58">
        <v>100000</v>
      </c>
      <c r="D17" s="58">
        <v>50000</v>
      </c>
      <c r="E17" s="58">
        <v>75000</v>
      </c>
      <c r="F17" s="58">
        <v>60000</v>
      </c>
      <c r="G17" s="58">
        <v>60000</v>
      </c>
      <c r="H17" s="58">
        <v>80000</v>
      </c>
      <c r="I17" s="58">
        <v>150000</v>
      </c>
      <c r="J17" s="59">
        <v>75000</v>
      </c>
    </row>
    <row r="20" spans="1:14" ht="33.75" customHeight="1">
      <c r="A20" s="49"/>
      <c r="B20" s="69" t="s">
        <v>131</v>
      </c>
      <c r="C20" s="55">
        <v>85050</v>
      </c>
      <c r="D20" s="49"/>
      <c r="E20" s="49"/>
      <c r="F20" s="49"/>
      <c r="J20" s="49"/>
      <c r="K20" s="1"/>
      <c r="L20" s="1"/>
      <c r="M20" s="1"/>
      <c r="N20" s="1"/>
    </row>
    <row r="21" spans="1:14">
      <c r="B21" s="47"/>
      <c r="K21" s="47"/>
    </row>
    <row r="22" spans="1:14">
      <c r="B22" s="49"/>
      <c r="C22" s="72" t="s">
        <v>122</v>
      </c>
      <c r="D22" s="72" t="s">
        <v>123</v>
      </c>
      <c r="E22" s="72" t="s">
        <v>124</v>
      </c>
      <c r="F22" s="72" t="s">
        <v>125</v>
      </c>
      <c r="K22" s="47"/>
    </row>
    <row r="23" spans="1:14">
      <c r="B23" s="71" t="s">
        <v>126</v>
      </c>
      <c r="C23" s="31">
        <v>2000</v>
      </c>
      <c r="D23" s="31">
        <v>1800</v>
      </c>
      <c r="E23" s="31">
        <v>1900</v>
      </c>
      <c r="F23" s="31">
        <v>2100</v>
      </c>
      <c r="K23" s="47"/>
    </row>
    <row r="24" spans="1:14">
      <c r="B24" s="71" t="s">
        <v>127</v>
      </c>
      <c r="C24" s="31">
        <f>C23*1.5</f>
        <v>3000</v>
      </c>
      <c r="D24" s="31">
        <f>D23*1.5</f>
        <v>2700</v>
      </c>
      <c r="E24" s="31">
        <f>E23*1.5</f>
        <v>2850</v>
      </c>
      <c r="F24" s="31">
        <f>F23*1.5</f>
        <v>3150</v>
      </c>
      <c r="K24" s="47"/>
    </row>
    <row r="25" spans="1:14">
      <c r="B25" s="71" t="s">
        <v>128</v>
      </c>
      <c r="C25" s="31">
        <f>C23*12</f>
        <v>24000</v>
      </c>
      <c r="D25" s="31">
        <f>D23*12</f>
        <v>21600</v>
      </c>
      <c r="E25" s="31">
        <f>E23*12</f>
        <v>22800</v>
      </c>
      <c r="F25" s="31">
        <f>F23*12</f>
        <v>25200</v>
      </c>
      <c r="K25" s="47"/>
    </row>
    <row r="26" spans="1:14">
      <c r="B26" s="71" t="s">
        <v>129</v>
      </c>
      <c r="C26" s="31">
        <f>C25*1.5</f>
        <v>36000</v>
      </c>
      <c r="D26" s="31">
        <f>D25*1.5</f>
        <v>32400</v>
      </c>
      <c r="E26" s="31">
        <f>E25*1.5</f>
        <v>34200</v>
      </c>
      <c r="F26" s="31">
        <f>F25*1.5</f>
        <v>37800</v>
      </c>
      <c r="K26" s="47"/>
    </row>
    <row r="27" spans="1:14">
      <c r="B27" s="71" t="s">
        <v>144</v>
      </c>
      <c r="C27" s="31">
        <f>C25/$C$20</f>
        <v>0.2821869488536155</v>
      </c>
      <c r="D27" s="31">
        <f t="shared" ref="D27:F27" si="0">D25/$C$20</f>
        <v>0.25396825396825395</v>
      </c>
      <c r="E27" s="31">
        <f t="shared" si="0"/>
        <v>0.26807760141093473</v>
      </c>
      <c r="F27" s="31">
        <f t="shared" si="0"/>
        <v>0.29629629629629628</v>
      </c>
      <c r="K27" s="47"/>
    </row>
    <row r="28" spans="1:14">
      <c r="B28" s="71" t="s">
        <v>130</v>
      </c>
      <c r="C28" s="31">
        <f>C26/C20</f>
        <v>0.42328042328042326</v>
      </c>
      <c r="D28" s="31">
        <f>D26/C20</f>
        <v>0.38095238095238093</v>
      </c>
      <c r="E28" s="31">
        <f>E26/C20</f>
        <v>0.40211640211640209</v>
      </c>
      <c r="F28" s="31">
        <f>F26/C20</f>
        <v>0.44444444444444442</v>
      </c>
      <c r="K28" s="47"/>
    </row>
    <row r="29" spans="1:14">
      <c r="B29" s="47"/>
      <c r="K29" s="47"/>
    </row>
    <row r="30" spans="1:14">
      <c r="C30" s="49"/>
      <c r="K30" s="47"/>
    </row>
    <row r="31" spans="1:14">
      <c r="B31" s="47"/>
      <c r="K31" s="47"/>
    </row>
    <row r="32" spans="1:14">
      <c r="B32" s="47"/>
      <c r="K32" s="47"/>
      <c r="M32" s="1"/>
    </row>
    <row r="33" spans="2:16" ht="45">
      <c r="B33" s="47"/>
      <c r="C33" s="69" t="s">
        <v>132</v>
      </c>
      <c r="D33" s="69" t="s">
        <v>133</v>
      </c>
      <c r="E33" s="69" t="s">
        <v>134</v>
      </c>
      <c r="F33" s="69" t="s">
        <v>135</v>
      </c>
      <c r="G33" s="69" t="s">
        <v>136</v>
      </c>
      <c r="H33" s="69" t="s">
        <v>137</v>
      </c>
      <c r="I33" s="73" t="s">
        <v>138</v>
      </c>
      <c r="J33" s="16" t="s">
        <v>139</v>
      </c>
      <c r="M33" s="50"/>
    </row>
    <row r="34" spans="2:16">
      <c r="B34" s="74" t="s">
        <v>54</v>
      </c>
      <c r="C34" s="108"/>
      <c r="D34" s="109"/>
      <c r="E34" s="109"/>
      <c r="F34" s="109"/>
      <c r="G34" s="109"/>
      <c r="H34" s="109"/>
      <c r="I34" s="109"/>
      <c r="J34" s="110"/>
      <c r="M34" s="1"/>
    </row>
    <row r="35" spans="2:16">
      <c r="B35" s="64" t="s">
        <v>16</v>
      </c>
      <c r="C35" s="56">
        <f>C5*Feuil1!L21</f>
        <v>100000</v>
      </c>
      <c r="D35" s="56">
        <f>D5*Feuil1!L21</f>
        <v>0</v>
      </c>
      <c r="E35" s="56">
        <f>Feuil1!L21*E5</f>
        <v>50000</v>
      </c>
      <c r="F35" s="56">
        <f>F5*Feuil1!L21</f>
        <v>0</v>
      </c>
      <c r="G35" s="56">
        <f>Feuil1!L21*G5</f>
        <v>100000</v>
      </c>
      <c r="H35" s="56">
        <f>Feuil1!L21*H5</f>
        <v>0</v>
      </c>
      <c r="I35" s="63">
        <f>Feuil1!L21*I5</f>
        <v>40000</v>
      </c>
      <c r="J35" s="44">
        <f>Feuil1!L21*J5</f>
        <v>50000</v>
      </c>
      <c r="M35" s="1"/>
    </row>
    <row r="36" spans="2:16">
      <c r="B36" s="64" t="s">
        <v>17</v>
      </c>
      <c r="C36" s="56">
        <f>C6*Feuil1!L22</f>
        <v>35000</v>
      </c>
      <c r="D36" s="56">
        <f>D6*Feuil1!L22</f>
        <v>35000</v>
      </c>
      <c r="E36" s="56">
        <f>Feuil1!L22*E6</f>
        <v>35000</v>
      </c>
      <c r="F36" s="56">
        <f>F6*Feuil1!L22</f>
        <v>35000</v>
      </c>
      <c r="G36" s="56">
        <f>Feuil1!L22*G6</f>
        <v>0</v>
      </c>
      <c r="H36" s="56">
        <f>Feuil1!L22*H6</f>
        <v>35000</v>
      </c>
      <c r="I36" s="63">
        <f>Feuil1!L22*I6</f>
        <v>0</v>
      </c>
      <c r="J36" s="44">
        <f>Feuil1!L22*J6</f>
        <v>0</v>
      </c>
      <c r="M36" s="1"/>
      <c r="O36" s="1"/>
      <c r="P36" s="1"/>
    </row>
    <row r="37" spans="2:16">
      <c r="B37" s="64" t="s">
        <v>18</v>
      </c>
      <c r="C37" s="56">
        <f>C7*Feuil1!L23</f>
        <v>60000</v>
      </c>
      <c r="D37" s="56">
        <f>D7*Feuil1!L23</f>
        <v>0</v>
      </c>
      <c r="E37" s="56">
        <f>Feuil1!L23*E7</f>
        <v>0</v>
      </c>
      <c r="F37" s="56">
        <f>F7*Feuil1!L23</f>
        <v>0</v>
      </c>
      <c r="G37" s="56">
        <f>Feuil1!L23*G7</f>
        <v>0</v>
      </c>
      <c r="H37" s="56">
        <f>Feuil1!L23*H7</f>
        <v>120000</v>
      </c>
      <c r="I37" s="63">
        <f>Feuil1!L23*I7</f>
        <v>96000</v>
      </c>
      <c r="J37" s="44">
        <f>Feuil1!L23*J7</f>
        <v>0</v>
      </c>
      <c r="M37" s="1"/>
      <c r="O37" s="51"/>
      <c r="P37" s="51"/>
    </row>
    <row r="38" spans="2:16">
      <c r="B38" s="74" t="s">
        <v>55</v>
      </c>
      <c r="C38" s="108"/>
      <c r="D38" s="109"/>
      <c r="E38" s="109"/>
      <c r="F38" s="109"/>
      <c r="G38" s="109"/>
      <c r="H38" s="109"/>
      <c r="I38" s="109"/>
      <c r="J38" s="110"/>
      <c r="M38" s="1"/>
      <c r="O38" s="50"/>
      <c r="P38" s="50"/>
    </row>
    <row r="39" spans="2:16">
      <c r="B39" s="65" t="s">
        <v>19</v>
      </c>
      <c r="C39" s="56">
        <f>C9*Feuil1!L25</f>
        <v>100000</v>
      </c>
      <c r="D39" s="56">
        <f>D9*Feuil1!L25</f>
        <v>100000</v>
      </c>
      <c r="E39" s="56">
        <f>Feuil1!L25*E9</f>
        <v>100000</v>
      </c>
      <c r="F39" s="56">
        <f>F9*Feuil1!L25</f>
        <v>100000</v>
      </c>
      <c r="G39" s="56">
        <f>Feuil1!L25*G9</f>
        <v>0</v>
      </c>
      <c r="H39" s="56">
        <f>Feuil1!L25*H9</f>
        <v>100000</v>
      </c>
      <c r="I39" s="63">
        <f>Feuil1!L25*I9</f>
        <v>0</v>
      </c>
      <c r="J39" s="44">
        <f>Feuil1!L25*J9</f>
        <v>0</v>
      </c>
      <c r="M39" s="1"/>
      <c r="O39" s="1"/>
      <c r="P39" s="1"/>
    </row>
    <row r="40" spans="2:16">
      <c r="B40" s="64" t="s">
        <v>20</v>
      </c>
      <c r="C40" s="56">
        <f>C10*Feuil1!L26</f>
        <v>125000</v>
      </c>
      <c r="D40" s="56">
        <f>D10*Feuil1!L26</f>
        <v>0</v>
      </c>
      <c r="E40" s="56">
        <f>Feuil1!L26*E10</f>
        <v>0</v>
      </c>
      <c r="F40" s="56">
        <f>F10*Feuil1!L26</f>
        <v>0</v>
      </c>
      <c r="G40" s="56">
        <f>Feuil1!L26*G10</f>
        <v>0</v>
      </c>
      <c r="H40" s="56">
        <f>Feuil1!L26*H10</f>
        <v>250000</v>
      </c>
      <c r="I40" s="63">
        <f>Feuil1!L26*I10</f>
        <v>200000</v>
      </c>
      <c r="J40" s="44">
        <f>Feuil1!L26*J10</f>
        <v>0</v>
      </c>
      <c r="M40" s="1"/>
      <c r="O40" s="51"/>
      <c r="P40" s="51"/>
    </row>
    <row r="41" spans="2:16">
      <c r="B41" s="64" t="s">
        <v>21</v>
      </c>
      <c r="C41" s="56">
        <f>C11*Feuil1!L27</f>
        <v>300000</v>
      </c>
      <c r="D41" s="56">
        <f>D11*Feuil1!L27</f>
        <v>0</v>
      </c>
      <c r="E41" s="56">
        <f>Feuil1!L27*E11</f>
        <v>150000</v>
      </c>
      <c r="F41" s="56">
        <f>F11*Feuil1!L27</f>
        <v>0</v>
      </c>
      <c r="G41" s="56">
        <f>Feuil1!L27*G11</f>
        <v>300000</v>
      </c>
      <c r="H41" s="56">
        <f>Feuil1!L27*H11</f>
        <v>0</v>
      </c>
      <c r="I41" s="63">
        <f>Feuil1!L27*I11</f>
        <v>120000</v>
      </c>
      <c r="J41" s="44">
        <f>Feuil1!L27*J11</f>
        <v>150000</v>
      </c>
      <c r="M41" s="1"/>
      <c r="O41" s="51"/>
      <c r="P41" s="51"/>
    </row>
    <row r="42" spans="2:16">
      <c r="B42" s="74" t="s">
        <v>56</v>
      </c>
      <c r="C42" s="108"/>
      <c r="D42" s="109"/>
      <c r="E42" s="109"/>
      <c r="F42" s="109"/>
      <c r="G42" s="109"/>
      <c r="H42" s="109"/>
      <c r="I42" s="109"/>
      <c r="J42" s="110"/>
      <c r="M42" s="1"/>
      <c r="O42" s="51"/>
      <c r="P42" s="51"/>
    </row>
    <row r="43" spans="2:16">
      <c r="B43" s="64" t="s">
        <v>23</v>
      </c>
      <c r="C43" s="56">
        <f>C13*Feuil1!L29</f>
        <v>75000</v>
      </c>
      <c r="D43" s="56">
        <f>D13*Feuil1!L29</f>
        <v>50000</v>
      </c>
      <c r="E43" s="56">
        <f>Feuil1!L29*E13</f>
        <v>0</v>
      </c>
      <c r="F43" s="56">
        <f>F13*Feuil1!L29</f>
        <v>100000</v>
      </c>
      <c r="G43" s="56">
        <f>Feuil1!L29*G13</f>
        <v>0</v>
      </c>
      <c r="H43" s="56">
        <f>Feuil1!L29*H13</f>
        <v>40000</v>
      </c>
      <c r="I43" s="63">
        <f>Feuil1!L29*I13</f>
        <v>50000</v>
      </c>
      <c r="J43" s="44">
        <f>Feuil1!L29*J13</f>
        <v>75000</v>
      </c>
      <c r="M43" s="1"/>
      <c r="O43" s="51"/>
      <c r="P43" s="51"/>
    </row>
    <row r="44" spans="2:16">
      <c r="B44" s="64" t="s">
        <v>22</v>
      </c>
      <c r="C44" s="56">
        <f>C14*Feuil1!L30</f>
        <v>60000</v>
      </c>
      <c r="D44" s="56">
        <f>D14*Feuil1!L30</f>
        <v>30000</v>
      </c>
      <c r="E44" s="56">
        <f>Feuil1!L30*E14</f>
        <v>0</v>
      </c>
      <c r="F44" s="56">
        <f>F14*Feuil1!L30</f>
        <v>90000</v>
      </c>
      <c r="G44" s="56">
        <f>Feuil1!L30*G14</f>
        <v>0</v>
      </c>
      <c r="H44" s="56">
        <f>Feuil1!L30*H14</f>
        <v>30000</v>
      </c>
      <c r="I44" s="63">
        <f>Feuil1!L30*I14</f>
        <v>90000</v>
      </c>
      <c r="J44" s="44">
        <f>Feuil1!L30*J14</f>
        <v>60000</v>
      </c>
      <c r="M44" s="1"/>
      <c r="O44" s="51"/>
      <c r="P44" s="51"/>
    </row>
    <row r="45" spans="2:16">
      <c r="B45" s="64" t="s">
        <v>57</v>
      </c>
      <c r="C45" s="56">
        <f>C15*Feuil1!L31</f>
        <v>60000</v>
      </c>
      <c r="D45" s="56">
        <f>D15*Feuil1!L31</f>
        <v>40000</v>
      </c>
      <c r="E45" s="56">
        <f>Feuil1!L31*E15</f>
        <v>75000</v>
      </c>
      <c r="F45" s="56">
        <f>F15*Feuil1!L31</f>
        <v>0</v>
      </c>
      <c r="G45" s="56">
        <f>Feuil1!L31*G15</f>
        <v>50000</v>
      </c>
      <c r="H45" s="56">
        <f>Feuil1!L31*H15</f>
        <v>0</v>
      </c>
      <c r="I45" s="63">
        <f>Feuil1!L31*I15</f>
        <v>60000</v>
      </c>
      <c r="J45" s="44">
        <f>Feuil1!L31*J15</f>
        <v>25000</v>
      </c>
      <c r="M45" s="1"/>
      <c r="O45" s="51"/>
      <c r="P45" s="51"/>
    </row>
    <row r="46" spans="2:16">
      <c r="B46" s="64" t="s">
        <v>58</v>
      </c>
      <c r="C46" s="56">
        <f>C16*Feuil1!L32</f>
        <v>32000</v>
      </c>
      <c r="D46" s="56">
        <f>D16*Feuil1!L32</f>
        <v>20000</v>
      </c>
      <c r="E46" s="56">
        <f>Feuil1!L32*E16</f>
        <v>40000</v>
      </c>
      <c r="F46" s="56">
        <f>F16*Feuil1!L32</f>
        <v>20000</v>
      </c>
      <c r="G46" s="56">
        <f>Feuil1!L32*G16</f>
        <v>40000</v>
      </c>
      <c r="H46" s="56">
        <f>Feuil1!L32*H16</f>
        <v>0</v>
      </c>
      <c r="I46" s="63">
        <f>Feuil1!L32*I16</f>
        <v>0</v>
      </c>
      <c r="J46" s="44">
        <f>Feuil1!L32*J16</f>
        <v>40000</v>
      </c>
      <c r="M46" s="1"/>
      <c r="O46" s="51"/>
      <c r="P46" s="51"/>
    </row>
    <row r="47" spans="2:16">
      <c r="B47" s="75" t="s">
        <v>140</v>
      </c>
      <c r="C47" s="56">
        <f t="shared" ref="C47:G47" si="1">SUM(C35:C46)</f>
        <v>947000</v>
      </c>
      <c r="D47" s="56">
        <f t="shared" si="1"/>
        <v>275000</v>
      </c>
      <c r="E47" s="56">
        <f t="shared" si="1"/>
        <v>450000</v>
      </c>
      <c r="F47" s="56">
        <f t="shared" si="1"/>
        <v>345000</v>
      </c>
      <c r="G47" s="56">
        <f t="shared" si="1"/>
        <v>490000</v>
      </c>
      <c r="H47" s="56">
        <f>SUM(H35:H46)</f>
        <v>575000</v>
      </c>
      <c r="I47" s="56">
        <f>SUM(I35:I46)</f>
        <v>656000</v>
      </c>
      <c r="J47" s="56">
        <f>SUM(J35:J46)</f>
        <v>400000</v>
      </c>
      <c r="M47" s="1"/>
      <c r="O47" s="51"/>
      <c r="P47" s="51"/>
    </row>
    <row r="48" spans="2:16">
      <c r="B48" s="75" t="s">
        <v>141</v>
      </c>
      <c r="C48" s="56">
        <f t="shared" ref="C48:G48" si="2">C47/$C$20</f>
        <v>11.134626690182246</v>
      </c>
      <c r="D48" s="56">
        <f t="shared" si="2"/>
        <v>3.2333921222810114</v>
      </c>
      <c r="E48" s="56">
        <f t="shared" si="2"/>
        <v>5.2910052910052912</v>
      </c>
      <c r="F48" s="56">
        <f t="shared" si="2"/>
        <v>4.0564373897707231</v>
      </c>
      <c r="G48" s="56">
        <f t="shared" si="2"/>
        <v>5.761316872427984</v>
      </c>
      <c r="H48" s="56">
        <f>H47/$C$20</f>
        <v>6.7607289829512052</v>
      </c>
      <c r="I48" s="56">
        <f>I47/$C$20</f>
        <v>7.7131099353321577</v>
      </c>
      <c r="J48" s="56">
        <f>J47/$C$20</f>
        <v>4.7031158142269254</v>
      </c>
      <c r="M48" s="1"/>
      <c r="O48" s="51"/>
      <c r="P48" s="51"/>
    </row>
    <row r="49" spans="2:16">
      <c r="B49" s="75" t="s">
        <v>142</v>
      </c>
      <c r="C49" s="56">
        <f t="shared" ref="C49:G49" si="3">ROUNDUP(C48,0)</f>
        <v>12</v>
      </c>
      <c r="D49" s="56">
        <f t="shared" si="3"/>
        <v>4</v>
      </c>
      <c r="E49" s="56">
        <f t="shared" si="3"/>
        <v>6</v>
      </c>
      <c r="F49" s="56">
        <f t="shared" si="3"/>
        <v>5</v>
      </c>
      <c r="G49" s="56">
        <f t="shared" si="3"/>
        <v>6</v>
      </c>
      <c r="H49" s="56">
        <f>ROUNDUP(H48,0)</f>
        <v>7</v>
      </c>
      <c r="I49" s="56">
        <f>ROUNDUP(I48,0)</f>
        <v>8</v>
      </c>
      <c r="J49" s="56">
        <f>ROUNDUP(J48,0)</f>
        <v>5</v>
      </c>
      <c r="M49" s="1"/>
      <c r="O49" s="51"/>
      <c r="P49" s="51"/>
    </row>
    <row r="50" spans="2:16">
      <c r="B50" s="52"/>
      <c r="C50"/>
      <c r="K50" s="47"/>
      <c r="O50" s="51"/>
      <c r="P50" s="51"/>
    </row>
    <row r="51" spans="2:16">
      <c r="B51" s="52"/>
      <c r="C51"/>
      <c r="K51" s="47"/>
      <c r="O51" s="51"/>
      <c r="P51" s="51"/>
    </row>
    <row r="52" spans="2:16" ht="60">
      <c r="B52" s="66"/>
      <c r="C52" s="76" t="s">
        <v>143</v>
      </c>
      <c r="D52" s="76" t="s">
        <v>114</v>
      </c>
      <c r="E52" s="76" t="s">
        <v>115</v>
      </c>
      <c r="F52" s="76" t="s">
        <v>116</v>
      </c>
      <c r="G52" s="76" t="s">
        <v>117</v>
      </c>
      <c r="H52" s="76" t="s">
        <v>118</v>
      </c>
      <c r="I52" s="76" t="s">
        <v>119</v>
      </c>
      <c r="J52" s="76" t="s">
        <v>120</v>
      </c>
      <c r="K52" s="76" t="s">
        <v>145</v>
      </c>
      <c r="L52" s="76" t="s">
        <v>146</v>
      </c>
      <c r="O52" s="1"/>
      <c r="P52" s="1"/>
    </row>
    <row r="53" spans="2:16">
      <c r="B53" s="4" t="s">
        <v>54</v>
      </c>
      <c r="C53" s="108"/>
      <c r="D53" s="109"/>
      <c r="E53" s="109"/>
      <c r="F53" s="109"/>
      <c r="G53" s="109"/>
      <c r="H53" s="109"/>
      <c r="I53" s="109"/>
      <c r="J53" s="109"/>
      <c r="K53" s="109"/>
      <c r="L53" s="110"/>
    </row>
    <row r="54" spans="2:16">
      <c r="B54" s="3" t="s">
        <v>16</v>
      </c>
      <c r="C54" s="35">
        <f>C5*$C$27</f>
        <v>2.821869488536155</v>
      </c>
      <c r="D54" s="34">
        <f>D5*$D$27</f>
        <v>0</v>
      </c>
      <c r="E54" s="31">
        <f>E5*$E$27</f>
        <v>1.3403880070546736</v>
      </c>
      <c r="F54" s="34">
        <f>F5*$F$27</f>
        <v>0</v>
      </c>
      <c r="G54" s="31">
        <f>$C$27*G5</f>
        <v>2.821869488536155</v>
      </c>
      <c r="H54" s="67">
        <f>H5*$D$27</f>
        <v>0</v>
      </c>
      <c r="I54" s="31">
        <f>$E$27*I5</f>
        <v>1.0723104056437389</v>
      </c>
      <c r="J54" s="35">
        <f>J5*$F$27</f>
        <v>1.4814814814814814</v>
      </c>
      <c r="K54" s="79">
        <f>SUM(C54:J54)</f>
        <v>9.5379188712522041</v>
      </c>
      <c r="L54" s="43">
        <f>K54*1.5</f>
        <v>14.306878306878307</v>
      </c>
    </row>
    <row r="55" spans="2:16">
      <c r="B55" s="3" t="s">
        <v>17</v>
      </c>
      <c r="C55" s="35">
        <f t="shared" ref="C55:C65" si="4">C6*$C$27</f>
        <v>1.4109347442680775</v>
      </c>
      <c r="D55" s="34">
        <f t="shared" ref="D55:D65" si="5">D6*$D$27</f>
        <v>1.2698412698412698</v>
      </c>
      <c r="E55" s="31">
        <f t="shared" ref="E55:E65" si="6">E6*$E$27</f>
        <v>1.3403880070546736</v>
      </c>
      <c r="F55" s="34">
        <f t="shared" ref="F55:F65" si="7">F6*$F$27</f>
        <v>1.4814814814814814</v>
      </c>
      <c r="G55" s="31">
        <f t="shared" ref="G55:G65" si="8">$C$27*G6</f>
        <v>0</v>
      </c>
      <c r="H55" s="67">
        <f t="shared" ref="H55:H65" si="9">H6*$D$27</f>
        <v>1.2698412698412698</v>
      </c>
      <c r="I55" s="31">
        <f t="shared" ref="I55:I65" si="10">$E$27*I6</f>
        <v>0</v>
      </c>
      <c r="J55" s="35">
        <f t="shared" ref="J55:J65" si="11">J6*$F$27</f>
        <v>0</v>
      </c>
      <c r="K55" s="79">
        <f>SUM(C55:J55)</f>
        <v>6.7724867724867712</v>
      </c>
      <c r="L55" s="43">
        <f t="shared" ref="L55:L65" si="12">K55*1.5</f>
        <v>10.158730158730156</v>
      </c>
    </row>
    <row r="56" spans="2:16">
      <c r="B56" s="3" t="s">
        <v>18</v>
      </c>
      <c r="C56" s="35">
        <f t="shared" si="4"/>
        <v>1.4109347442680775</v>
      </c>
      <c r="D56" s="34">
        <f t="shared" si="5"/>
        <v>0</v>
      </c>
      <c r="E56" s="31">
        <f t="shared" si="6"/>
        <v>0</v>
      </c>
      <c r="F56" s="34">
        <f t="shared" si="7"/>
        <v>0</v>
      </c>
      <c r="G56" s="31">
        <f t="shared" si="8"/>
        <v>0</v>
      </c>
      <c r="H56" s="67">
        <f t="shared" si="9"/>
        <v>2.5396825396825395</v>
      </c>
      <c r="I56" s="31">
        <f t="shared" si="10"/>
        <v>2.1446208112874778</v>
      </c>
      <c r="J56" s="35">
        <f t="shared" si="11"/>
        <v>0</v>
      </c>
      <c r="K56" s="79">
        <f>SUM(C56:J56)</f>
        <v>6.0952380952380949</v>
      </c>
      <c r="L56" s="43">
        <f t="shared" si="12"/>
        <v>9.1428571428571423</v>
      </c>
    </row>
    <row r="57" spans="2:16">
      <c r="B57" s="5" t="s">
        <v>55</v>
      </c>
      <c r="C57" s="111"/>
      <c r="D57" s="112"/>
      <c r="E57" s="112"/>
      <c r="F57" s="112"/>
      <c r="G57" s="112"/>
      <c r="H57" s="112"/>
      <c r="I57" s="112"/>
      <c r="J57" s="112"/>
      <c r="K57" s="112"/>
      <c r="L57" s="113"/>
    </row>
    <row r="58" spans="2:16">
      <c r="B58" s="54" t="s">
        <v>19</v>
      </c>
      <c r="C58" s="35">
        <f t="shared" si="4"/>
        <v>1.4109347442680775</v>
      </c>
      <c r="D58" s="34">
        <f t="shared" si="5"/>
        <v>1.2698412698412698</v>
      </c>
      <c r="E58" s="31">
        <f t="shared" si="6"/>
        <v>1.3403880070546736</v>
      </c>
      <c r="F58" s="34">
        <f t="shared" si="7"/>
        <v>1.4814814814814814</v>
      </c>
      <c r="G58" s="31">
        <f t="shared" si="8"/>
        <v>0</v>
      </c>
      <c r="H58" s="67">
        <f t="shared" si="9"/>
        <v>1.2698412698412698</v>
      </c>
      <c r="I58" s="31">
        <f t="shared" si="10"/>
        <v>0</v>
      </c>
      <c r="J58" s="35">
        <f t="shared" si="11"/>
        <v>0</v>
      </c>
      <c r="K58" s="42">
        <f>SUM(C58:J58)</f>
        <v>6.7724867724867712</v>
      </c>
      <c r="L58" s="43">
        <f t="shared" si="12"/>
        <v>10.158730158730156</v>
      </c>
    </row>
    <row r="59" spans="2:16">
      <c r="B59" s="3" t="s">
        <v>20</v>
      </c>
      <c r="C59" s="35">
        <f t="shared" si="4"/>
        <v>1.4109347442680775</v>
      </c>
      <c r="D59" s="34">
        <f t="shared" si="5"/>
        <v>0</v>
      </c>
      <c r="E59" s="31">
        <f t="shared" si="6"/>
        <v>0</v>
      </c>
      <c r="F59" s="34">
        <f t="shared" si="7"/>
        <v>0</v>
      </c>
      <c r="G59" s="31">
        <f t="shared" si="8"/>
        <v>0</v>
      </c>
      <c r="H59" s="67">
        <f t="shared" si="9"/>
        <v>2.5396825396825395</v>
      </c>
      <c r="I59" s="31">
        <f t="shared" si="10"/>
        <v>2.1446208112874778</v>
      </c>
      <c r="J59" s="35">
        <f t="shared" si="11"/>
        <v>0</v>
      </c>
      <c r="K59" s="42">
        <f>SUM(C59:J59)</f>
        <v>6.0952380952380949</v>
      </c>
      <c r="L59" s="43">
        <f t="shared" si="12"/>
        <v>9.1428571428571423</v>
      </c>
    </row>
    <row r="60" spans="2:16">
      <c r="B60" s="3" t="s">
        <v>21</v>
      </c>
      <c r="C60" s="35">
        <f t="shared" si="4"/>
        <v>2.821869488536155</v>
      </c>
      <c r="D60" s="34">
        <f t="shared" si="5"/>
        <v>0</v>
      </c>
      <c r="E60" s="31">
        <f t="shared" si="6"/>
        <v>1.3403880070546736</v>
      </c>
      <c r="F60" s="34">
        <f t="shared" si="7"/>
        <v>0</v>
      </c>
      <c r="G60" s="31">
        <f t="shared" si="8"/>
        <v>2.821869488536155</v>
      </c>
      <c r="H60" s="67">
        <f t="shared" si="9"/>
        <v>0</v>
      </c>
      <c r="I60" s="31">
        <f t="shared" si="10"/>
        <v>1.0723104056437389</v>
      </c>
      <c r="J60" s="35">
        <f t="shared" si="11"/>
        <v>1.4814814814814814</v>
      </c>
      <c r="K60" s="42">
        <f>SUM(C60:J60)</f>
        <v>9.5379188712522041</v>
      </c>
      <c r="L60" s="43">
        <f t="shared" si="12"/>
        <v>14.306878306878307</v>
      </c>
    </row>
    <row r="61" spans="2:16">
      <c r="B61" s="4" t="s">
        <v>56</v>
      </c>
      <c r="C61" s="111"/>
      <c r="D61" s="112"/>
      <c r="E61" s="112"/>
      <c r="F61" s="112"/>
      <c r="G61" s="112"/>
      <c r="H61" s="112"/>
      <c r="I61" s="112"/>
      <c r="J61" s="112"/>
      <c r="K61" s="112"/>
      <c r="L61" s="113"/>
    </row>
    <row r="62" spans="2:16">
      <c r="B62" s="3" t="s">
        <v>23</v>
      </c>
      <c r="C62" s="35">
        <f t="shared" si="4"/>
        <v>4.2328042328042326</v>
      </c>
      <c r="D62" s="34">
        <f t="shared" si="5"/>
        <v>2.5396825396825395</v>
      </c>
      <c r="E62" s="31">
        <f t="shared" si="6"/>
        <v>0</v>
      </c>
      <c r="F62" s="34">
        <f t="shared" si="7"/>
        <v>5.9259259259259256</v>
      </c>
      <c r="G62" s="31">
        <f t="shared" si="8"/>
        <v>0</v>
      </c>
      <c r="H62" s="67">
        <f t="shared" si="9"/>
        <v>2.0317460317460316</v>
      </c>
      <c r="I62" s="31">
        <f t="shared" si="10"/>
        <v>2.6807760141093473</v>
      </c>
      <c r="J62" s="35">
        <f t="shared" si="11"/>
        <v>4.4444444444444446</v>
      </c>
      <c r="K62" s="42">
        <f>SUM(C62:J62)</f>
        <v>21.855379188712519</v>
      </c>
      <c r="L62" s="43">
        <f t="shared" si="12"/>
        <v>32.783068783068778</v>
      </c>
    </row>
    <row r="63" spans="2:16">
      <c r="B63" s="3" t="s">
        <v>22</v>
      </c>
      <c r="C63" s="35">
        <f t="shared" si="4"/>
        <v>2.821869488536155</v>
      </c>
      <c r="D63" s="34">
        <f t="shared" si="5"/>
        <v>1.2698412698412698</v>
      </c>
      <c r="E63" s="31">
        <f t="shared" si="6"/>
        <v>0</v>
      </c>
      <c r="F63" s="34">
        <f t="shared" si="7"/>
        <v>4.4444444444444446</v>
      </c>
      <c r="G63" s="31">
        <f t="shared" si="8"/>
        <v>0</v>
      </c>
      <c r="H63" s="67">
        <f t="shared" si="9"/>
        <v>1.2698412698412698</v>
      </c>
      <c r="I63" s="31">
        <f t="shared" si="10"/>
        <v>4.0211640211640205</v>
      </c>
      <c r="J63" s="35">
        <f t="shared" si="11"/>
        <v>2.9629629629629628</v>
      </c>
      <c r="K63" s="42">
        <f>SUM(C63:J63)</f>
        <v>16.790123456790123</v>
      </c>
      <c r="L63" s="43">
        <f t="shared" si="12"/>
        <v>25.185185185185183</v>
      </c>
    </row>
    <row r="64" spans="2:16">
      <c r="B64" s="3" t="s">
        <v>57</v>
      </c>
      <c r="C64" s="35">
        <f t="shared" si="4"/>
        <v>3.3862433862433861</v>
      </c>
      <c r="D64" s="34">
        <f t="shared" si="5"/>
        <v>2.0317460317460316</v>
      </c>
      <c r="E64" s="31">
        <f t="shared" si="6"/>
        <v>4.0211640211640205</v>
      </c>
      <c r="F64" s="34">
        <f t="shared" si="7"/>
        <v>0</v>
      </c>
      <c r="G64" s="31">
        <f t="shared" si="8"/>
        <v>2.821869488536155</v>
      </c>
      <c r="H64" s="67">
        <f t="shared" si="9"/>
        <v>0</v>
      </c>
      <c r="I64" s="31">
        <f t="shared" si="10"/>
        <v>3.2169312169312168</v>
      </c>
      <c r="J64" s="35">
        <f t="shared" si="11"/>
        <v>1.4814814814814814</v>
      </c>
      <c r="K64" s="42">
        <f>SUM(C64:J64)</f>
        <v>16.959435626102291</v>
      </c>
      <c r="L64" s="43">
        <f t="shared" si="12"/>
        <v>25.439153439153436</v>
      </c>
    </row>
    <row r="65" spans="2:14">
      <c r="B65" s="3" t="s">
        <v>58</v>
      </c>
      <c r="C65" s="35">
        <f t="shared" si="4"/>
        <v>2.257495590828924</v>
      </c>
      <c r="D65" s="34">
        <f t="shared" si="5"/>
        <v>1.2698412698412698</v>
      </c>
      <c r="E65" s="31">
        <f t="shared" si="6"/>
        <v>2.6807760141093473</v>
      </c>
      <c r="F65" s="34">
        <f t="shared" si="7"/>
        <v>1.4814814814814814</v>
      </c>
      <c r="G65" s="31">
        <f t="shared" si="8"/>
        <v>2.821869488536155</v>
      </c>
      <c r="H65" s="67">
        <f t="shared" si="9"/>
        <v>0</v>
      </c>
      <c r="I65" s="31">
        <f t="shared" si="10"/>
        <v>0</v>
      </c>
      <c r="J65" s="35">
        <f t="shared" si="11"/>
        <v>2.9629629629629628</v>
      </c>
      <c r="K65" s="42">
        <f>SUM(C65:J65)</f>
        <v>13.474426807760139</v>
      </c>
      <c r="L65" s="43">
        <f t="shared" si="12"/>
        <v>20.211640211640209</v>
      </c>
    </row>
    <row r="66" spans="2:14">
      <c r="B66" s="1"/>
      <c r="C66"/>
      <c r="K66" s="47"/>
    </row>
    <row r="67" spans="2:14">
      <c r="B67" s="1"/>
      <c r="C67"/>
      <c r="K67" s="47"/>
    </row>
    <row r="68" spans="2:14">
      <c r="B68" s="1"/>
      <c r="C68"/>
      <c r="K68" s="47"/>
    </row>
    <row r="69" spans="2:14">
      <c r="B69" s="1"/>
      <c r="C69"/>
      <c r="K69" s="47"/>
    </row>
    <row r="70" spans="2:14"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</row>
    <row r="71" spans="2:14"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</row>
    <row r="72" spans="2:14"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</row>
    <row r="73" spans="2:14"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</row>
    <row r="74" spans="2:14"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</row>
    <row r="75" spans="2:14"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</row>
    <row r="76" spans="2:14"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53"/>
      <c r="N76" s="1"/>
    </row>
    <row r="77" spans="2:14"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</row>
    <row r="78" spans="2:14"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</row>
    <row r="79" spans="2:14"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</row>
    <row r="80" spans="2:14"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</row>
    <row r="81" spans="2:14"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</row>
    <row r="82" spans="2:14"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</row>
    <row r="83" spans="2:14"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</row>
    <row r="84" spans="2:14">
      <c r="B84" s="1"/>
      <c r="C84" s="49"/>
      <c r="D84" s="49"/>
      <c r="E84" s="49"/>
      <c r="F84" s="49"/>
      <c r="G84" s="49"/>
      <c r="H84" s="49"/>
      <c r="I84" s="49"/>
      <c r="J84" s="49"/>
      <c r="K84" s="1"/>
      <c r="L84" s="1"/>
      <c r="M84" s="1"/>
      <c r="N84" s="1"/>
    </row>
  </sheetData>
  <mergeCells count="9">
    <mergeCell ref="C61:L61"/>
    <mergeCell ref="C34:J34"/>
    <mergeCell ref="C38:J38"/>
    <mergeCell ref="C42:J42"/>
    <mergeCell ref="C4:J4"/>
    <mergeCell ref="C8:J8"/>
    <mergeCell ref="C12:J12"/>
    <mergeCell ref="C53:L53"/>
    <mergeCell ref="C57:L57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4</vt:i4>
      </vt:variant>
    </vt:vector>
  </HeadingPairs>
  <TitlesOfParts>
    <vt:vector size="4" baseType="lpstr">
      <vt:lpstr>Feuil1</vt:lpstr>
      <vt:lpstr>Feuil2</vt:lpstr>
      <vt:lpstr>Feuil3</vt:lpstr>
      <vt:lpstr>Feuil4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FIGUERAS QUENTIN</dc:creator>
  <cp:lastModifiedBy>Douze</cp:lastModifiedBy>
  <dcterms:created xsi:type="dcterms:W3CDTF">2011-10-27T12:27:47Z</dcterms:created>
  <dcterms:modified xsi:type="dcterms:W3CDTF">2011-10-28T16:31:48Z</dcterms:modified>
</cp:coreProperties>
</file>