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10545" activeTab="1"/>
  </bookViews>
  <sheets>
    <sheet name="Données" sheetId="1" r:id="rId1"/>
    <sheet name="Calculs" sheetId="2" r:id="rId2"/>
    <sheet name="Feuil3" sheetId="3" r:id="rId3"/>
  </sheets>
  <definedNames>
    <definedName name="CP">Données!$C$2:$C$51</definedName>
    <definedName name="MP">Données!$G$2:$G$51</definedName>
    <definedName name="PP">Données!$E$2:$E$51</definedName>
    <definedName name="T">Données!$D$2:$D$51</definedName>
    <definedName name="THP">Données!$F$2:$F$51</definedName>
  </definedNames>
  <calcPr calcId="145621"/>
</workbook>
</file>

<file path=xl/calcChain.xml><?xml version="1.0" encoding="utf-8"?>
<calcChain xmlns="http://schemas.openxmlformats.org/spreadsheetml/2006/main">
  <c r="E176" i="2" l="1"/>
  <c r="E175" i="2"/>
  <c r="C176" i="2"/>
  <c r="C175" i="2"/>
  <c r="D176" i="2"/>
  <c r="D175" i="2"/>
  <c r="F173" i="2"/>
  <c r="E173" i="2"/>
  <c r="B176" i="2"/>
  <c r="B175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23" i="2"/>
  <c r="B123" i="2" a="1"/>
  <c r="B124" i="2" s="1"/>
  <c r="B123" i="2"/>
  <c r="B126" i="2"/>
  <c r="B127" i="2"/>
  <c r="B130" i="2"/>
  <c r="B131" i="2"/>
  <c r="B134" i="2"/>
  <c r="B135" i="2"/>
  <c r="B138" i="2"/>
  <c r="B139" i="2"/>
  <c r="B142" i="2"/>
  <c r="B143" i="2"/>
  <c r="B146" i="2"/>
  <c r="B147" i="2"/>
  <c r="B150" i="2"/>
  <c r="B151" i="2"/>
  <c r="B154" i="2"/>
  <c r="B155" i="2"/>
  <c r="B158" i="2"/>
  <c r="B159" i="2"/>
  <c r="B162" i="2"/>
  <c r="B163" i="2"/>
  <c r="B166" i="2"/>
  <c r="B167" i="2"/>
  <c r="B170" i="2"/>
  <c r="B171" i="2"/>
  <c r="A123" i="2" a="1"/>
  <c r="A124" i="2" s="1"/>
  <c r="E97" i="2"/>
  <c r="D97" i="2"/>
  <c r="C98" i="2"/>
  <c r="C97" i="2"/>
  <c r="B98" i="2"/>
  <c r="B97" i="2"/>
  <c r="G68" i="2"/>
  <c r="G69" i="2"/>
  <c r="G67" i="2"/>
  <c r="F70" i="2"/>
  <c r="F68" i="2"/>
  <c r="F69" i="2"/>
  <c r="F67" i="2"/>
  <c r="E68" i="2"/>
  <c r="E69" i="2"/>
  <c r="E67" i="2"/>
  <c r="D68" i="2"/>
  <c r="D69" i="2"/>
  <c r="D67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66" i="2"/>
  <c r="C68" i="2"/>
  <c r="C69" i="2"/>
  <c r="C67" i="2"/>
  <c r="C70" i="2"/>
  <c r="B70" i="2"/>
  <c r="B68" i="2"/>
  <c r="B69" i="2"/>
  <c r="B67" i="2"/>
  <c r="B54" i="2"/>
  <c r="B53" i="2"/>
  <c r="B52" i="2"/>
  <c r="K62" i="2"/>
  <c r="J61" i="2"/>
  <c r="I61" i="2"/>
  <c r="H61" i="2"/>
  <c r="I60" i="2"/>
  <c r="J60" i="2"/>
  <c r="H60" i="2"/>
  <c r="J56" i="2"/>
  <c r="I56" i="2"/>
  <c r="H56" i="2"/>
  <c r="H55" i="2"/>
  <c r="I55" i="2"/>
  <c r="J55" i="2"/>
  <c r="K55" i="2"/>
  <c r="H54" i="2"/>
  <c r="I54" i="2"/>
  <c r="J54" i="2"/>
  <c r="K54" i="2"/>
  <c r="K56" i="2"/>
  <c r="H49" i="2"/>
  <c r="I49" i="2"/>
  <c r="J49" i="2"/>
  <c r="J48" i="2"/>
  <c r="I48" i="2"/>
  <c r="H48" i="2"/>
  <c r="K49" i="2"/>
  <c r="K48" i="2"/>
  <c r="K50" i="2"/>
  <c r="J50" i="2"/>
  <c r="I50" i="2"/>
  <c r="H50" i="2"/>
  <c r="D48" i="2"/>
  <c r="C48" i="2"/>
  <c r="B48" i="2"/>
  <c r="D47" i="2"/>
  <c r="C47" i="2"/>
  <c r="B47" i="2"/>
  <c r="C9" i="2"/>
  <c r="C2" i="2"/>
  <c r="B169" i="2" l="1"/>
  <c r="B165" i="2"/>
  <c r="B161" i="2"/>
  <c r="B157" i="2"/>
  <c r="B153" i="2"/>
  <c r="B149" i="2"/>
  <c r="B145" i="2"/>
  <c r="B141" i="2"/>
  <c r="B137" i="2"/>
  <c r="B133" i="2"/>
  <c r="B129" i="2"/>
  <c r="B125" i="2"/>
  <c r="B172" i="2"/>
  <c r="B168" i="2"/>
  <c r="B164" i="2"/>
  <c r="B160" i="2"/>
  <c r="B156" i="2"/>
  <c r="B152" i="2"/>
  <c r="B148" i="2"/>
  <c r="B144" i="2"/>
  <c r="B140" i="2"/>
  <c r="B136" i="2"/>
  <c r="B132" i="2"/>
  <c r="B128" i="2"/>
  <c r="A171" i="2"/>
  <c r="A167" i="2"/>
  <c r="A163" i="2"/>
  <c r="A159" i="2"/>
  <c r="A155" i="2"/>
  <c r="A151" i="2"/>
  <c r="A147" i="2"/>
  <c r="A143" i="2"/>
  <c r="A139" i="2"/>
  <c r="A135" i="2"/>
  <c r="A131" i="2"/>
  <c r="A127" i="2"/>
  <c r="A123" i="2"/>
  <c r="A170" i="2"/>
  <c r="A166" i="2"/>
  <c r="A162" i="2"/>
  <c r="A158" i="2"/>
  <c r="A154" i="2"/>
  <c r="A150" i="2"/>
  <c r="A146" i="2"/>
  <c r="A142" i="2"/>
  <c r="A138" i="2"/>
  <c r="A134" i="2"/>
  <c r="A130" i="2"/>
  <c r="A126" i="2"/>
  <c r="A169" i="2"/>
  <c r="A165" i="2"/>
  <c r="A161" i="2"/>
  <c r="A157" i="2"/>
  <c r="A153" i="2"/>
  <c r="A149" i="2"/>
  <c r="A145" i="2"/>
  <c r="A141" i="2"/>
  <c r="A137" i="2"/>
  <c r="A133" i="2"/>
  <c r="A129" i="2"/>
  <c r="A125" i="2"/>
  <c r="A172" i="2"/>
  <c r="A168" i="2"/>
  <c r="A164" i="2"/>
  <c r="A160" i="2"/>
  <c r="A156" i="2"/>
  <c r="A152" i="2"/>
  <c r="A148" i="2"/>
  <c r="A144" i="2"/>
  <c r="A140" i="2"/>
  <c r="A136" i="2"/>
  <c r="A132" i="2"/>
  <c r="A128" i="2"/>
  <c r="D49" i="2"/>
  <c r="E48" i="2"/>
  <c r="C49" i="2"/>
  <c r="E47" i="2"/>
  <c r="B49" i="2"/>
  <c r="E49" i="2" s="1"/>
  <c r="P43" i="2"/>
  <c r="O43" i="2"/>
  <c r="N43" i="2"/>
  <c r="K42" i="2"/>
  <c r="K41" i="2"/>
  <c r="H43" i="2"/>
  <c r="I43" i="2"/>
  <c r="Q42" i="2"/>
  <c r="Q41" i="2"/>
  <c r="P42" i="2"/>
  <c r="O42" i="2"/>
  <c r="N42" i="2"/>
  <c r="P41" i="2"/>
  <c r="O41" i="2"/>
  <c r="N41" i="2"/>
  <c r="J43" i="2"/>
  <c r="J42" i="2"/>
  <c r="J41" i="2"/>
  <c r="I42" i="2"/>
  <c r="I41" i="2"/>
  <c r="H42" i="2"/>
  <c r="H41" i="2"/>
  <c r="E43" i="2"/>
  <c r="E42" i="2"/>
  <c r="E41" i="2"/>
  <c r="D43" i="2"/>
  <c r="C43" i="2"/>
  <c r="B43" i="2"/>
  <c r="D42" i="2"/>
  <c r="D41" i="2"/>
  <c r="C42" i="2"/>
  <c r="C41" i="2"/>
  <c r="B42" i="2"/>
  <c r="B41" i="2"/>
  <c r="I18" i="2"/>
  <c r="I17" i="2"/>
  <c r="I16" i="2"/>
  <c r="I15" i="2"/>
  <c r="I14" i="2"/>
  <c r="H18" i="2"/>
  <c r="H17" i="2"/>
  <c r="H16" i="2"/>
  <c r="H15" i="2"/>
  <c r="H14" i="2"/>
  <c r="G18" i="2"/>
  <c r="G17" i="2"/>
  <c r="G16" i="2"/>
  <c r="G15" i="2"/>
  <c r="G14" i="2"/>
  <c r="B15" i="2"/>
  <c r="B14" i="2"/>
  <c r="D17" i="2" l="1"/>
  <c r="D18" i="2"/>
  <c r="D16" i="2"/>
  <c r="D14" i="2"/>
  <c r="D15" i="2"/>
  <c r="C17" i="2"/>
  <c r="C18" i="2"/>
  <c r="C16" i="2"/>
  <c r="C14" i="2"/>
  <c r="C15" i="2"/>
  <c r="B17" i="2"/>
  <c r="B18" i="2"/>
  <c r="B16" i="2"/>
  <c r="C8" i="2"/>
  <c r="C7" i="2"/>
  <c r="C5" i="2"/>
  <c r="C4" i="2"/>
  <c r="C3" i="2"/>
</calcChain>
</file>

<file path=xl/sharedStrings.xml><?xml version="1.0" encoding="utf-8"?>
<sst xmlns="http://schemas.openxmlformats.org/spreadsheetml/2006/main" count="342" uniqueCount="107">
  <si>
    <t xml:space="preserve">Dota 2 </t>
  </si>
  <si>
    <t xml:space="preserve">Counter-Strike: Global Offensive </t>
  </si>
  <si>
    <t xml:space="preserve">Team Fortress 2 </t>
  </si>
  <si>
    <t xml:space="preserve">Football Manager 2014 </t>
  </si>
  <si>
    <t xml:space="preserve">Sid Meier's Civilization V </t>
  </si>
  <si>
    <t xml:space="preserve">The Elder Scrolls V: Skyrim </t>
  </si>
  <si>
    <t xml:space="preserve">Counter-Strike </t>
  </si>
  <si>
    <t xml:space="preserve">Garry's Mod </t>
  </si>
  <si>
    <t xml:space="preserve">DARK SOULS™ II </t>
  </si>
  <si>
    <t xml:space="preserve">DayZ </t>
  </si>
  <si>
    <t xml:space="preserve">Rust </t>
  </si>
  <si>
    <t xml:space="preserve">War Thunder </t>
  </si>
  <si>
    <t xml:space="preserve">Counter-Strike: Source </t>
  </si>
  <si>
    <t xml:space="preserve">Warframe </t>
  </si>
  <si>
    <t xml:space="preserve">Arma 3 </t>
  </si>
  <si>
    <t xml:space="preserve">Terraria </t>
  </si>
  <si>
    <t xml:space="preserve">Total War: ROME II </t>
  </si>
  <si>
    <t xml:space="preserve">Left 4 Dead 2 </t>
  </si>
  <si>
    <t xml:space="preserve">Wolfenstein: The New Order </t>
  </si>
  <si>
    <t xml:space="preserve">Tom Clancy's Ghost Recon Phantoms - NA </t>
  </si>
  <si>
    <t xml:space="preserve">Football Manager 2013 </t>
  </si>
  <si>
    <t xml:space="preserve">Borderlands 2 </t>
  </si>
  <si>
    <t xml:space="preserve">Neverwinter </t>
  </si>
  <si>
    <t xml:space="preserve">PAYDAY 2 </t>
  </si>
  <si>
    <t xml:space="preserve">Path of Exile </t>
  </si>
  <si>
    <t>Type</t>
  </si>
  <si>
    <t>Current Players</t>
  </si>
  <si>
    <t>Peak Players</t>
  </si>
  <si>
    <t>Total Hours Played</t>
  </si>
  <si>
    <t xml:space="preserve">Call of Duty: Black Ops II - Multiplayer </t>
  </si>
  <si>
    <t xml:space="preserve">Space Engineers </t>
  </si>
  <si>
    <t xml:space="preserve">Arma 2: Operation Arrowhead </t>
  </si>
  <si>
    <t xml:space="preserve">Europa Universalis IV </t>
  </si>
  <si>
    <t xml:space="preserve">Call of Duty: Modern Warfare 3 - Multiplayer </t>
  </si>
  <si>
    <t xml:space="preserve">Mount &amp; Blade: Warband </t>
  </si>
  <si>
    <t xml:space="preserve">The Binding of Isaac </t>
  </si>
  <si>
    <t xml:space="preserve">Fallout: New Vegas </t>
  </si>
  <si>
    <t xml:space="preserve">PlanetSide 2 </t>
  </si>
  <si>
    <t xml:space="preserve">Tom Clancy's Ghost Recon Phantoms - EU </t>
  </si>
  <si>
    <t xml:space="preserve">Empire: Total War </t>
  </si>
  <si>
    <t xml:space="preserve">Chivalry: Medieval Warfare </t>
  </si>
  <si>
    <t xml:space="preserve">Crusader Kings II </t>
  </si>
  <si>
    <t xml:space="preserve">Euro Truck Simulator 2 </t>
  </si>
  <si>
    <t xml:space="preserve">Company of Heroes 2 </t>
  </si>
  <si>
    <t xml:space="preserve">Football Manager 2012 </t>
  </si>
  <si>
    <t xml:space="preserve">Kerbal Space Program </t>
  </si>
  <si>
    <t xml:space="preserve">Starbound </t>
  </si>
  <si>
    <t xml:space="preserve">Dark Souls: Prepare to Die Edition </t>
  </si>
  <si>
    <t xml:space="preserve">Call of Duty: Ghosts - Multiplayer </t>
  </si>
  <si>
    <t xml:space="preserve">Total War: SHOGUN 2 </t>
  </si>
  <si>
    <t xml:space="preserve">XCOM: Enemy Unknown </t>
  </si>
  <si>
    <t xml:space="preserve">Transistor </t>
  </si>
  <si>
    <t xml:space="preserve">FTL: Faster Than Light </t>
  </si>
  <si>
    <t>Early Access</t>
  </si>
  <si>
    <t>Free To Play</t>
  </si>
  <si>
    <t>Multiplayer?</t>
  </si>
  <si>
    <t>Regular Game</t>
  </si>
  <si>
    <t>Yes</t>
  </si>
  <si>
    <t>No</t>
  </si>
  <si>
    <t>Game</t>
  </si>
  <si>
    <t>Snapshot taken 2014-05-23 12:30 PM GMT+1</t>
  </si>
  <si>
    <t xml:space="preserve">RIFT™ </t>
  </si>
  <si>
    <t>1. Etude univariée</t>
  </si>
  <si>
    <t>Types</t>
  </si>
  <si>
    <t>Multiplayer</t>
  </si>
  <si>
    <t>Boîtes à moustache</t>
  </si>
  <si>
    <t>Valeur minimum</t>
  </si>
  <si>
    <t>1er quartile</t>
  </si>
  <si>
    <t>Médiane</t>
  </si>
  <si>
    <t>3è quartile</t>
  </si>
  <si>
    <t>Valeur maximum</t>
  </si>
  <si>
    <t>(Sans "Dota 2")</t>
  </si>
  <si>
    <t>2. Etude bivariée</t>
  </si>
  <si>
    <t>Multijoueur</t>
  </si>
  <si>
    <t>Free to Play</t>
  </si>
  <si>
    <t>Oui</t>
  </si>
  <si>
    <t>Non</t>
  </si>
  <si>
    <t>Profils colonnes</t>
  </si>
  <si>
    <t>Profils lignes</t>
  </si>
  <si>
    <t>Sommes</t>
  </si>
  <si>
    <t>Test du chi deux</t>
  </si>
  <si>
    <t>Coefficient de contingence</t>
  </si>
  <si>
    <t>V de Cramer</t>
  </si>
  <si>
    <t>Total</t>
  </si>
  <si>
    <t>Profils théoriques</t>
  </si>
  <si>
    <t>(t_i,j)</t>
  </si>
  <si>
    <t>coefs du khi-deux</t>
  </si>
  <si>
    <t>Quantitatif x qualitatif</t>
  </si>
  <si>
    <t>Types de jeu</t>
  </si>
  <si>
    <t>Effectifs</t>
  </si>
  <si>
    <t>Moyenne</t>
  </si>
  <si>
    <t>Variance</t>
  </si>
  <si>
    <t>Variance intra</t>
  </si>
  <si>
    <t>Variance totale</t>
  </si>
  <si>
    <t>Variance inter</t>
  </si>
  <si>
    <t>Calcul variance</t>
  </si>
  <si>
    <t>Param type</t>
  </si>
  <si>
    <t>Rapport corrélation</t>
  </si>
  <si>
    <t>Quantitatif x quantitatif</t>
  </si>
  <si>
    <t>Covariance</t>
  </si>
  <si>
    <t>Coeff. Corrélation linéaire</t>
  </si>
  <si>
    <t>Prévisions</t>
  </si>
  <si>
    <t>Résidus</t>
  </si>
  <si>
    <t>Variance expliquée</t>
  </si>
  <si>
    <t>Variance résiduelle</t>
  </si>
  <si>
    <t>Coefficient de détermination</t>
  </si>
  <si>
    <t>&lt;- Variances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</si>
</sst>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5" xfId="1" applyBorder="1" applyAlignment="1">
      <alignment vertical="center" wrapText="1"/>
    </xf>
    <xf numFmtId="0" fontId="2" fillId="0" borderId="7" xfId="1" applyBorder="1" applyAlignment="1">
      <alignment vertical="center" wrapText="1"/>
    </xf>
    <xf numFmtId="0" fontId="1" fillId="0" borderId="4" xfId="0" applyFont="1" applyBorder="1"/>
    <xf numFmtId="0" fontId="2" fillId="0" borderId="11" xfId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14" xfId="0" applyBorder="1"/>
    <xf numFmtId="0" fontId="0" fillId="0" borderId="15" xfId="0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9" fontId="0" fillId="0" borderId="9" xfId="2" applyFont="1" applyBorder="1"/>
    <xf numFmtId="9" fontId="0" fillId="0" borderId="8" xfId="2" applyFont="1" applyBorder="1"/>
    <xf numFmtId="9" fontId="0" fillId="0" borderId="0" xfId="2" applyFont="1"/>
    <xf numFmtId="9" fontId="0" fillId="0" borderId="12" xfId="2" applyFont="1" applyBorder="1"/>
    <xf numFmtId="9" fontId="0" fillId="0" borderId="4" xfId="2" applyFont="1" applyBorder="1"/>
    <xf numFmtId="9" fontId="0" fillId="0" borderId="10" xfId="2" applyFont="1" applyBorder="1"/>
    <xf numFmtId="9" fontId="0" fillId="0" borderId="14" xfId="2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Proportions de types de jeu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Calculs!$B$3:$B$5</c:f>
              <c:strCache>
                <c:ptCount val="3"/>
                <c:pt idx="0">
                  <c:v>Free To Play</c:v>
                </c:pt>
                <c:pt idx="1">
                  <c:v>Early Access</c:v>
                </c:pt>
                <c:pt idx="2">
                  <c:v>Regular Game</c:v>
                </c:pt>
              </c:strCache>
            </c:strRef>
          </c:cat>
          <c:val>
            <c:numRef>
              <c:f>Calculs!$C$3:$C$5</c:f>
              <c:numCache>
                <c:formatCode>General</c:formatCode>
                <c:ptCount val="3"/>
                <c:pt idx="0">
                  <c:v>10</c:v>
                </c:pt>
                <c:pt idx="1">
                  <c:v>5</c:v>
                </c:pt>
                <c:pt idx="2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Proportion</a:t>
            </a:r>
            <a:r>
              <a:rPr lang="en-US" baseline="0"/>
              <a:t> de jeux multijoueurs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Calculs!$B$7:$B$8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Calculs!$C$7:$C$8</c:f>
              <c:numCache>
                <c:formatCode>General</c:formatCode>
                <c:ptCount val="2"/>
                <c:pt idx="0">
                  <c:v>37</c:v>
                </c:pt>
                <c:pt idx="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Boxplot of players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712575964679233"/>
          <c:y val="0.19480351414406533"/>
          <c:w val="0.43398340488612519"/>
          <c:h val="0.68921660834062404"/>
        </c:manualLayout>
      </c:layout>
      <c:lineChart>
        <c:grouping val="standard"/>
        <c:varyColors val="0"/>
        <c:ser>
          <c:idx val="0"/>
          <c:order val="0"/>
          <c:tx>
            <c:strRef>
              <c:f>Calculs!$A$14</c:f>
              <c:strCache>
                <c:ptCount val="1"/>
                <c:pt idx="0">
                  <c:v>1er quartile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Calculs!$B$13:$C$13</c:f>
              <c:strCache>
                <c:ptCount val="2"/>
                <c:pt idx="0">
                  <c:v>Current Players</c:v>
                </c:pt>
                <c:pt idx="1">
                  <c:v>Peak Players</c:v>
                </c:pt>
              </c:strCache>
            </c:strRef>
          </c:cat>
          <c:val>
            <c:numRef>
              <c:f>Calculs!$B$14:$C$14</c:f>
              <c:numCache>
                <c:formatCode>General</c:formatCode>
                <c:ptCount val="2"/>
                <c:pt idx="0">
                  <c:v>1941.5</c:v>
                </c:pt>
                <c:pt idx="1">
                  <c:v>7470.75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Calculs!$A$15</c:f>
              <c:strCache>
                <c:ptCount val="1"/>
                <c:pt idx="0">
                  <c:v>Valeur minimum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</c:marker>
          <c:dLbls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Calculs!$B$13:$C$13</c:f>
              <c:strCache>
                <c:ptCount val="2"/>
                <c:pt idx="0">
                  <c:v>Current Players</c:v>
                </c:pt>
                <c:pt idx="1">
                  <c:v>Peak Players</c:v>
                </c:pt>
              </c:strCache>
            </c:strRef>
          </c:cat>
          <c:val>
            <c:numRef>
              <c:f>Calculs!$B$15:$C$15</c:f>
              <c:numCache>
                <c:formatCode>General</c:formatCode>
                <c:ptCount val="2"/>
                <c:pt idx="0">
                  <c:v>1429</c:v>
                </c:pt>
                <c:pt idx="1">
                  <c:v>2974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Calculs!$A$16</c:f>
              <c:strCache>
                <c:ptCount val="1"/>
                <c:pt idx="0">
                  <c:v>Médiane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5"/>
          </c:marker>
          <c:dLbls>
            <c:dLbl>
              <c:idx val="1"/>
              <c:layout>
                <c:manualLayout>
                  <c:x val="-1.3106789310133182E-16"/>
                  <c:y val="-3.2323222039856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Calculs!$B$13:$C$13</c:f>
              <c:strCache>
                <c:ptCount val="2"/>
                <c:pt idx="0">
                  <c:v>Current Players</c:v>
                </c:pt>
                <c:pt idx="1">
                  <c:v>Peak Players</c:v>
                </c:pt>
              </c:strCache>
            </c:strRef>
          </c:cat>
          <c:val>
            <c:numRef>
              <c:f>Calculs!$B$16:$C$16</c:f>
              <c:numCache>
                <c:formatCode>General</c:formatCode>
                <c:ptCount val="2"/>
                <c:pt idx="0">
                  <c:v>2605.5</c:v>
                </c:pt>
                <c:pt idx="1">
                  <c:v>11806.5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Calculs!$A$17</c:f>
              <c:strCache>
                <c:ptCount val="1"/>
                <c:pt idx="0">
                  <c:v>Valeur maximum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</c:marker>
          <c:dLbls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Calculs!$B$13:$C$13</c:f>
              <c:strCache>
                <c:ptCount val="2"/>
                <c:pt idx="0">
                  <c:v>Current Players</c:v>
                </c:pt>
                <c:pt idx="1">
                  <c:v>Peak Players</c:v>
                </c:pt>
              </c:strCache>
            </c:strRef>
          </c:cat>
          <c:val>
            <c:numRef>
              <c:f>Calculs!$B$17:$C$17</c:f>
              <c:numCache>
                <c:formatCode>General</c:formatCode>
                <c:ptCount val="2"/>
                <c:pt idx="0">
                  <c:v>547453</c:v>
                </c:pt>
                <c:pt idx="1">
                  <c:v>843024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Calculs!$A$18</c:f>
              <c:strCache>
                <c:ptCount val="1"/>
                <c:pt idx="0">
                  <c:v>3è quartile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Calculs!$B$13:$C$13</c:f>
              <c:strCache>
                <c:ptCount val="2"/>
                <c:pt idx="0">
                  <c:v>Current Players</c:v>
                </c:pt>
                <c:pt idx="1">
                  <c:v>Peak Players</c:v>
                </c:pt>
              </c:strCache>
            </c:strRef>
          </c:cat>
          <c:val>
            <c:numRef>
              <c:f>Calculs!$B$18:$C$18</c:f>
              <c:numCache>
                <c:formatCode>General</c:formatCode>
                <c:ptCount val="2"/>
                <c:pt idx="0">
                  <c:v>8320.5</c:v>
                </c:pt>
                <c:pt idx="1">
                  <c:v>26003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ln w="9525"/>
            </c:spPr>
          </c:upBars>
          <c:downBars/>
        </c:upDownBars>
        <c:marker val="1"/>
        <c:smooth val="0"/>
        <c:axId val="556673024"/>
        <c:axId val="555082880"/>
      </c:lineChart>
      <c:catAx>
        <c:axId val="556673024"/>
        <c:scaling>
          <c:orientation val="minMax"/>
        </c:scaling>
        <c:delete val="0"/>
        <c:axPos val="b"/>
        <c:majorTickMark val="out"/>
        <c:minorTickMark val="none"/>
        <c:tickLblPos val="nextTo"/>
        <c:crossAx val="555082880"/>
        <c:crosses val="autoZero"/>
        <c:auto val="1"/>
        <c:lblAlgn val="ctr"/>
        <c:lblOffset val="100"/>
        <c:noMultiLvlLbl val="0"/>
      </c:catAx>
      <c:valAx>
        <c:axId val="555082880"/>
        <c:scaling>
          <c:logBase val="10"/>
          <c:orientation val="minMax"/>
          <c:min val="1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6673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Boxplot of hours played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057174103237097"/>
          <c:y val="0.19480351414406533"/>
          <c:w val="0.31227655867387361"/>
          <c:h val="0.68921660834062404"/>
        </c:manualLayout>
      </c:layout>
      <c:lineChart>
        <c:grouping val="standard"/>
        <c:varyColors val="0"/>
        <c:ser>
          <c:idx val="0"/>
          <c:order val="0"/>
          <c:tx>
            <c:strRef>
              <c:f>Calculs!$A$14</c:f>
              <c:strCache>
                <c:ptCount val="1"/>
                <c:pt idx="0">
                  <c:v>1er quartile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Calculs!$D$14</c:f>
              <c:numCache>
                <c:formatCode>General</c:formatCode>
                <c:ptCount val="1"/>
                <c:pt idx="0">
                  <c:v>2470705.5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Calculs!$A$15</c:f>
              <c:strCache>
                <c:ptCount val="1"/>
                <c:pt idx="0">
                  <c:v>Valeur minimum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</c:marker>
          <c:dLbls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Calculs!$D$15</c:f>
              <c:numCache>
                <c:formatCode>General</c:formatCode>
                <c:ptCount val="1"/>
                <c:pt idx="0">
                  <c:v>243591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Calculs!$A$16</c:f>
              <c:strCache>
                <c:ptCount val="1"/>
                <c:pt idx="0">
                  <c:v>Médiane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5"/>
          </c:marker>
          <c:dLbls>
            <c:dLbl>
              <c:idx val="0"/>
              <c:layout>
                <c:manualLayout>
                  <c:x val="3.0563505610027717E-2"/>
                  <c:y val="-9.25925925925934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Calculs!$D$16</c:f>
              <c:numCache>
                <c:formatCode>General</c:formatCode>
                <c:ptCount val="1"/>
                <c:pt idx="0">
                  <c:v>3278166.5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Calculs!$A$17</c:f>
              <c:strCache>
                <c:ptCount val="1"/>
                <c:pt idx="0">
                  <c:v>Valeur maximum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10"/>
          </c:marker>
          <c:dLbls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Calculs!$D$17</c:f>
              <c:numCache>
                <c:formatCode>General</c:formatCode>
                <c:ptCount val="1"/>
                <c:pt idx="0">
                  <c:v>329503280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Calculs!$A$18</c:f>
              <c:strCache>
                <c:ptCount val="1"/>
                <c:pt idx="0">
                  <c:v>3è quartile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Calculs!$D$18</c:f>
              <c:numCache>
                <c:formatCode>General</c:formatCode>
                <c:ptCount val="1"/>
                <c:pt idx="0">
                  <c:v>8898898.75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marker val="1"/>
        <c:smooth val="0"/>
        <c:axId val="559861760"/>
        <c:axId val="555085184"/>
      </c:lineChart>
      <c:catAx>
        <c:axId val="559861760"/>
        <c:scaling>
          <c:orientation val="minMax"/>
        </c:scaling>
        <c:delete val="0"/>
        <c:axPos val="b"/>
        <c:majorTickMark val="out"/>
        <c:minorTickMark val="none"/>
        <c:tickLblPos val="nextTo"/>
        <c:crossAx val="555085184"/>
        <c:crosses val="autoZero"/>
        <c:auto val="1"/>
        <c:lblAlgn val="ctr"/>
        <c:lblOffset val="100"/>
        <c:noMultiLvlLbl val="0"/>
      </c:catAx>
      <c:valAx>
        <c:axId val="555085184"/>
        <c:scaling>
          <c:logBase val="10"/>
          <c:orientation val="minMax"/>
          <c:min val="1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9861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Players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6827216449851791"/>
                  <c:y val="0.25162875149679065"/>
                </c:manualLayout>
              </c:layout>
              <c:numFmt formatCode="General" sourceLinked="0"/>
            </c:trendlineLbl>
          </c:trendline>
          <c:xVal>
            <c:numRef>
              <c:f>Données!$C$2:$C$51</c:f>
              <c:numCache>
                <c:formatCode>General</c:formatCode>
                <c:ptCount val="50"/>
                <c:pt idx="0">
                  <c:v>547453</c:v>
                </c:pt>
                <c:pt idx="1">
                  <c:v>51229</c:v>
                </c:pt>
                <c:pt idx="2">
                  <c:v>36540</c:v>
                </c:pt>
                <c:pt idx="3">
                  <c:v>23014</c:v>
                </c:pt>
                <c:pt idx="4">
                  <c:v>18465</c:v>
                </c:pt>
                <c:pt idx="5">
                  <c:v>12847</c:v>
                </c:pt>
                <c:pt idx="6">
                  <c:v>12512</c:v>
                </c:pt>
                <c:pt idx="7">
                  <c:v>12469</c:v>
                </c:pt>
                <c:pt idx="8">
                  <c:v>11193</c:v>
                </c:pt>
                <c:pt idx="9">
                  <c:v>10589</c:v>
                </c:pt>
                <c:pt idx="10">
                  <c:v>10037</c:v>
                </c:pt>
                <c:pt idx="11">
                  <c:v>9323</c:v>
                </c:pt>
                <c:pt idx="12">
                  <c:v>8473</c:v>
                </c:pt>
                <c:pt idx="13">
                  <c:v>7863</c:v>
                </c:pt>
                <c:pt idx="14">
                  <c:v>7733</c:v>
                </c:pt>
                <c:pt idx="15">
                  <c:v>7249</c:v>
                </c:pt>
                <c:pt idx="16">
                  <c:v>6300</c:v>
                </c:pt>
                <c:pt idx="17">
                  <c:v>5519</c:v>
                </c:pt>
                <c:pt idx="18">
                  <c:v>4839</c:v>
                </c:pt>
                <c:pt idx="19">
                  <c:v>4280</c:v>
                </c:pt>
                <c:pt idx="20">
                  <c:v>4166</c:v>
                </c:pt>
                <c:pt idx="21">
                  <c:v>3414</c:v>
                </c:pt>
                <c:pt idx="22">
                  <c:v>3254</c:v>
                </c:pt>
                <c:pt idx="23">
                  <c:v>3117</c:v>
                </c:pt>
                <c:pt idx="24">
                  <c:v>2632</c:v>
                </c:pt>
                <c:pt idx="25">
                  <c:v>2579</c:v>
                </c:pt>
                <c:pt idx="26">
                  <c:v>2548</c:v>
                </c:pt>
                <c:pt idx="27">
                  <c:v>2537</c:v>
                </c:pt>
                <c:pt idx="28">
                  <c:v>2430</c:v>
                </c:pt>
                <c:pt idx="29">
                  <c:v>2358</c:v>
                </c:pt>
                <c:pt idx="30">
                  <c:v>2212</c:v>
                </c:pt>
                <c:pt idx="31">
                  <c:v>2177</c:v>
                </c:pt>
                <c:pt idx="32">
                  <c:v>2056</c:v>
                </c:pt>
                <c:pt idx="33">
                  <c:v>2035</c:v>
                </c:pt>
                <c:pt idx="34">
                  <c:v>2034</c:v>
                </c:pt>
                <c:pt idx="35">
                  <c:v>2031</c:v>
                </c:pt>
                <c:pt idx="36">
                  <c:v>1955</c:v>
                </c:pt>
                <c:pt idx="37">
                  <c:v>1937</c:v>
                </c:pt>
                <c:pt idx="38">
                  <c:v>1930</c:v>
                </c:pt>
                <c:pt idx="39">
                  <c:v>1867</c:v>
                </c:pt>
                <c:pt idx="40">
                  <c:v>1839</c:v>
                </c:pt>
                <c:pt idx="41">
                  <c:v>1790</c:v>
                </c:pt>
                <c:pt idx="42">
                  <c:v>1709</c:v>
                </c:pt>
                <c:pt idx="43">
                  <c:v>1697</c:v>
                </c:pt>
                <c:pt idx="44">
                  <c:v>1686</c:v>
                </c:pt>
                <c:pt idx="45">
                  <c:v>1640</c:v>
                </c:pt>
                <c:pt idx="46">
                  <c:v>1597</c:v>
                </c:pt>
                <c:pt idx="47">
                  <c:v>1534</c:v>
                </c:pt>
                <c:pt idx="48">
                  <c:v>1521</c:v>
                </c:pt>
                <c:pt idx="49">
                  <c:v>1429</c:v>
                </c:pt>
              </c:numCache>
            </c:numRef>
          </c:xVal>
          <c:yVal>
            <c:numRef>
              <c:f>Données!$E$2:$E$51</c:f>
              <c:numCache>
                <c:formatCode>General</c:formatCode>
                <c:ptCount val="50"/>
                <c:pt idx="0">
                  <c:v>843024</c:v>
                </c:pt>
                <c:pt idx="1">
                  <c:v>170137</c:v>
                </c:pt>
                <c:pt idx="2">
                  <c:v>80053</c:v>
                </c:pt>
                <c:pt idx="3">
                  <c:v>67747</c:v>
                </c:pt>
                <c:pt idx="4">
                  <c:v>57627</c:v>
                </c:pt>
                <c:pt idx="5">
                  <c:v>44749</c:v>
                </c:pt>
                <c:pt idx="6">
                  <c:v>33755</c:v>
                </c:pt>
                <c:pt idx="7">
                  <c:v>48674</c:v>
                </c:pt>
                <c:pt idx="8">
                  <c:v>79528</c:v>
                </c:pt>
                <c:pt idx="9">
                  <c:v>36653</c:v>
                </c:pt>
                <c:pt idx="10">
                  <c:v>25328</c:v>
                </c:pt>
                <c:pt idx="11">
                  <c:v>26228</c:v>
                </c:pt>
                <c:pt idx="12">
                  <c:v>24626</c:v>
                </c:pt>
                <c:pt idx="13">
                  <c:v>20623</c:v>
                </c:pt>
                <c:pt idx="14">
                  <c:v>46089</c:v>
                </c:pt>
                <c:pt idx="15">
                  <c:v>26328</c:v>
                </c:pt>
                <c:pt idx="16">
                  <c:v>18867</c:v>
                </c:pt>
                <c:pt idx="17">
                  <c:v>14900</c:v>
                </c:pt>
                <c:pt idx="18">
                  <c:v>11808</c:v>
                </c:pt>
                <c:pt idx="19">
                  <c:v>16496</c:v>
                </c:pt>
                <c:pt idx="20">
                  <c:v>11521</c:v>
                </c:pt>
                <c:pt idx="21">
                  <c:v>12649</c:v>
                </c:pt>
                <c:pt idx="22">
                  <c:v>8220</c:v>
                </c:pt>
                <c:pt idx="23">
                  <c:v>11116</c:v>
                </c:pt>
                <c:pt idx="24">
                  <c:v>8630</c:v>
                </c:pt>
                <c:pt idx="25">
                  <c:v>11805</c:v>
                </c:pt>
                <c:pt idx="26">
                  <c:v>8285</c:v>
                </c:pt>
                <c:pt idx="27">
                  <c:v>8583</c:v>
                </c:pt>
                <c:pt idx="28">
                  <c:v>7614</c:v>
                </c:pt>
                <c:pt idx="29">
                  <c:v>8116</c:v>
                </c:pt>
                <c:pt idx="30">
                  <c:v>9006</c:v>
                </c:pt>
                <c:pt idx="31">
                  <c:v>5800</c:v>
                </c:pt>
                <c:pt idx="32">
                  <c:v>6737</c:v>
                </c:pt>
                <c:pt idx="33">
                  <c:v>6713</c:v>
                </c:pt>
                <c:pt idx="34">
                  <c:v>12885</c:v>
                </c:pt>
                <c:pt idx="35">
                  <c:v>7840</c:v>
                </c:pt>
                <c:pt idx="36">
                  <c:v>13351</c:v>
                </c:pt>
                <c:pt idx="37">
                  <c:v>6090</c:v>
                </c:pt>
                <c:pt idx="38">
                  <c:v>7423</c:v>
                </c:pt>
                <c:pt idx="39">
                  <c:v>12957</c:v>
                </c:pt>
                <c:pt idx="40">
                  <c:v>5243</c:v>
                </c:pt>
                <c:pt idx="41">
                  <c:v>6823</c:v>
                </c:pt>
                <c:pt idx="42">
                  <c:v>5405</c:v>
                </c:pt>
                <c:pt idx="43">
                  <c:v>4923</c:v>
                </c:pt>
                <c:pt idx="44">
                  <c:v>12745</c:v>
                </c:pt>
                <c:pt idx="45">
                  <c:v>4508</c:v>
                </c:pt>
                <c:pt idx="46">
                  <c:v>4465</c:v>
                </c:pt>
                <c:pt idx="47">
                  <c:v>6657</c:v>
                </c:pt>
                <c:pt idx="48">
                  <c:v>7714</c:v>
                </c:pt>
                <c:pt idx="49">
                  <c:v>2974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481856"/>
        <c:axId val="548485312"/>
      </c:scatterChart>
      <c:valAx>
        <c:axId val="548481856"/>
        <c:scaling>
          <c:orientation val="minMax"/>
          <c:max val="55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485312"/>
        <c:crosses val="autoZero"/>
        <c:crossBetween val="midCat"/>
      </c:valAx>
      <c:valAx>
        <c:axId val="548485312"/>
        <c:scaling>
          <c:orientation val="minMax"/>
          <c:max val="2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Peak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481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Players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Players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955481023413312"/>
                  <c:y val="6.3551455747887564E-2"/>
                </c:manualLayout>
              </c:layout>
              <c:numFmt formatCode="General" sourceLinked="0"/>
            </c:trendlineLbl>
          </c:trendline>
          <c:xVal>
            <c:numRef>
              <c:f>Données!$E$2:$E$51</c:f>
              <c:numCache>
                <c:formatCode>General</c:formatCode>
                <c:ptCount val="50"/>
                <c:pt idx="0">
                  <c:v>843024</c:v>
                </c:pt>
                <c:pt idx="1">
                  <c:v>170137</c:v>
                </c:pt>
                <c:pt idx="2">
                  <c:v>80053</c:v>
                </c:pt>
                <c:pt idx="3">
                  <c:v>67747</c:v>
                </c:pt>
                <c:pt idx="4">
                  <c:v>57627</c:v>
                </c:pt>
                <c:pt idx="5">
                  <c:v>44749</c:v>
                </c:pt>
                <c:pt idx="6">
                  <c:v>33755</c:v>
                </c:pt>
                <c:pt idx="7">
                  <c:v>48674</c:v>
                </c:pt>
                <c:pt idx="8">
                  <c:v>79528</c:v>
                </c:pt>
                <c:pt idx="9">
                  <c:v>36653</c:v>
                </c:pt>
                <c:pt idx="10">
                  <c:v>25328</c:v>
                </c:pt>
                <c:pt idx="11">
                  <c:v>26228</c:v>
                </c:pt>
                <c:pt idx="12">
                  <c:v>24626</c:v>
                </c:pt>
                <c:pt idx="13">
                  <c:v>20623</c:v>
                </c:pt>
                <c:pt idx="14">
                  <c:v>46089</c:v>
                </c:pt>
                <c:pt idx="15">
                  <c:v>26328</c:v>
                </c:pt>
                <c:pt idx="16">
                  <c:v>18867</c:v>
                </c:pt>
                <c:pt idx="17">
                  <c:v>14900</c:v>
                </c:pt>
                <c:pt idx="18">
                  <c:v>11808</c:v>
                </c:pt>
                <c:pt idx="19">
                  <c:v>16496</c:v>
                </c:pt>
                <c:pt idx="20">
                  <c:v>11521</c:v>
                </c:pt>
                <c:pt idx="21">
                  <c:v>12649</c:v>
                </c:pt>
                <c:pt idx="22">
                  <c:v>8220</c:v>
                </c:pt>
                <c:pt idx="23">
                  <c:v>11116</c:v>
                </c:pt>
                <c:pt idx="24">
                  <c:v>8630</c:v>
                </c:pt>
                <c:pt idx="25">
                  <c:v>11805</c:v>
                </c:pt>
                <c:pt idx="26">
                  <c:v>8285</c:v>
                </c:pt>
                <c:pt idx="27">
                  <c:v>8583</c:v>
                </c:pt>
                <c:pt idx="28">
                  <c:v>7614</c:v>
                </c:pt>
                <c:pt idx="29">
                  <c:v>8116</c:v>
                </c:pt>
                <c:pt idx="30">
                  <c:v>9006</c:v>
                </c:pt>
                <c:pt idx="31">
                  <c:v>5800</c:v>
                </c:pt>
                <c:pt idx="32">
                  <c:v>6737</c:v>
                </c:pt>
                <c:pt idx="33">
                  <c:v>6713</c:v>
                </c:pt>
                <c:pt idx="34">
                  <c:v>12885</c:v>
                </c:pt>
                <c:pt idx="35">
                  <c:v>7840</c:v>
                </c:pt>
                <c:pt idx="36">
                  <c:v>13351</c:v>
                </c:pt>
                <c:pt idx="37">
                  <c:v>6090</c:v>
                </c:pt>
                <c:pt idx="38">
                  <c:v>7423</c:v>
                </c:pt>
                <c:pt idx="39">
                  <c:v>12957</c:v>
                </c:pt>
                <c:pt idx="40">
                  <c:v>5243</c:v>
                </c:pt>
                <c:pt idx="41">
                  <c:v>6823</c:v>
                </c:pt>
                <c:pt idx="42">
                  <c:v>5405</c:v>
                </c:pt>
                <c:pt idx="43">
                  <c:v>4923</c:v>
                </c:pt>
                <c:pt idx="44">
                  <c:v>12745</c:v>
                </c:pt>
                <c:pt idx="45">
                  <c:v>4508</c:v>
                </c:pt>
                <c:pt idx="46">
                  <c:v>4465</c:v>
                </c:pt>
                <c:pt idx="47">
                  <c:v>6657</c:v>
                </c:pt>
                <c:pt idx="48">
                  <c:v>7714</c:v>
                </c:pt>
                <c:pt idx="49">
                  <c:v>2974</c:v>
                </c:pt>
              </c:numCache>
            </c:numRef>
          </c:xVal>
          <c:yVal>
            <c:numRef>
              <c:f>Données!$C$2:$C$51</c:f>
              <c:numCache>
                <c:formatCode>General</c:formatCode>
                <c:ptCount val="50"/>
                <c:pt idx="0">
                  <c:v>547453</c:v>
                </c:pt>
                <c:pt idx="1">
                  <c:v>51229</c:v>
                </c:pt>
                <c:pt idx="2">
                  <c:v>36540</c:v>
                </c:pt>
                <c:pt idx="3">
                  <c:v>23014</c:v>
                </c:pt>
                <c:pt idx="4">
                  <c:v>18465</c:v>
                </c:pt>
                <c:pt idx="5">
                  <c:v>12847</c:v>
                </c:pt>
                <c:pt idx="6">
                  <c:v>12512</c:v>
                </c:pt>
                <c:pt idx="7">
                  <c:v>12469</c:v>
                </c:pt>
                <c:pt idx="8">
                  <c:v>11193</c:v>
                </c:pt>
                <c:pt idx="9">
                  <c:v>10589</c:v>
                </c:pt>
                <c:pt idx="10">
                  <c:v>10037</c:v>
                </c:pt>
                <c:pt idx="11">
                  <c:v>9323</c:v>
                </c:pt>
                <c:pt idx="12">
                  <c:v>8473</c:v>
                </c:pt>
                <c:pt idx="13">
                  <c:v>7863</c:v>
                </c:pt>
                <c:pt idx="14">
                  <c:v>7733</c:v>
                </c:pt>
                <c:pt idx="15">
                  <c:v>7249</c:v>
                </c:pt>
                <c:pt idx="16">
                  <c:v>6300</c:v>
                </c:pt>
                <c:pt idx="17">
                  <c:v>5519</c:v>
                </c:pt>
                <c:pt idx="18">
                  <c:v>4839</c:v>
                </c:pt>
                <c:pt idx="19">
                  <c:v>4280</c:v>
                </c:pt>
                <c:pt idx="20">
                  <c:v>4166</c:v>
                </c:pt>
                <c:pt idx="21">
                  <c:v>3414</c:v>
                </c:pt>
                <c:pt idx="22">
                  <c:v>3254</c:v>
                </c:pt>
                <c:pt idx="23">
                  <c:v>3117</c:v>
                </c:pt>
                <c:pt idx="24">
                  <c:v>2632</c:v>
                </c:pt>
                <c:pt idx="25">
                  <c:v>2579</c:v>
                </c:pt>
                <c:pt idx="26">
                  <c:v>2548</c:v>
                </c:pt>
                <c:pt idx="27">
                  <c:v>2537</c:v>
                </c:pt>
                <c:pt idx="28">
                  <c:v>2430</c:v>
                </c:pt>
                <c:pt idx="29">
                  <c:v>2358</c:v>
                </c:pt>
                <c:pt idx="30">
                  <c:v>2212</c:v>
                </c:pt>
                <c:pt idx="31">
                  <c:v>2177</c:v>
                </c:pt>
                <c:pt idx="32">
                  <c:v>2056</c:v>
                </c:pt>
                <c:pt idx="33">
                  <c:v>2035</c:v>
                </c:pt>
                <c:pt idx="34">
                  <c:v>2034</c:v>
                </c:pt>
                <c:pt idx="35">
                  <c:v>2031</c:v>
                </c:pt>
                <c:pt idx="36">
                  <c:v>1955</c:v>
                </c:pt>
                <c:pt idx="37">
                  <c:v>1937</c:v>
                </c:pt>
                <c:pt idx="38">
                  <c:v>1930</c:v>
                </c:pt>
                <c:pt idx="39">
                  <c:v>1867</c:v>
                </c:pt>
                <c:pt idx="40">
                  <c:v>1839</c:v>
                </c:pt>
                <c:pt idx="41">
                  <c:v>1790</c:v>
                </c:pt>
                <c:pt idx="42">
                  <c:v>1709</c:v>
                </c:pt>
                <c:pt idx="43">
                  <c:v>1697</c:v>
                </c:pt>
                <c:pt idx="44">
                  <c:v>1686</c:v>
                </c:pt>
                <c:pt idx="45">
                  <c:v>1640</c:v>
                </c:pt>
                <c:pt idx="46">
                  <c:v>1597</c:v>
                </c:pt>
                <c:pt idx="47">
                  <c:v>1534</c:v>
                </c:pt>
                <c:pt idx="48">
                  <c:v>1521</c:v>
                </c:pt>
                <c:pt idx="49">
                  <c:v>1429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88000"/>
        <c:axId val="555625280"/>
      </c:scatterChart>
      <c:valAx>
        <c:axId val="91088000"/>
        <c:scaling>
          <c:orientation val="minMax"/>
          <c:max val="20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Peak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5625280"/>
        <c:crosses val="autoZero"/>
        <c:crossBetween val="midCat"/>
      </c:valAx>
      <c:valAx>
        <c:axId val="555625280"/>
        <c:scaling>
          <c:orientation val="minMax"/>
          <c:max val="55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Current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088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Players (no DotA2)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6674213229767999"/>
                  <c:y val="0.16087669618641021"/>
                </c:manualLayout>
              </c:layout>
              <c:numFmt formatCode="General" sourceLinked="0"/>
            </c:trendlineLbl>
          </c:trendline>
          <c:xVal>
            <c:numRef>
              <c:f>Données!$C$3:$C$51</c:f>
              <c:numCache>
                <c:formatCode>General</c:formatCode>
                <c:ptCount val="49"/>
                <c:pt idx="0">
                  <c:v>51229</c:v>
                </c:pt>
                <c:pt idx="1">
                  <c:v>36540</c:v>
                </c:pt>
                <c:pt idx="2">
                  <c:v>23014</c:v>
                </c:pt>
                <c:pt idx="3">
                  <c:v>18465</c:v>
                </c:pt>
                <c:pt idx="4">
                  <c:v>12847</c:v>
                </c:pt>
                <c:pt idx="5">
                  <c:v>12512</c:v>
                </c:pt>
                <c:pt idx="6">
                  <c:v>12469</c:v>
                </c:pt>
                <c:pt idx="7">
                  <c:v>11193</c:v>
                </c:pt>
                <c:pt idx="8">
                  <c:v>10589</c:v>
                </c:pt>
                <c:pt idx="9">
                  <c:v>10037</c:v>
                </c:pt>
                <c:pt idx="10">
                  <c:v>9323</c:v>
                </c:pt>
                <c:pt idx="11">
                  <c:v>8473</c:v>
                </c:pt>
                <c:pt idx="12">
                  <c:v>7863</c:v>
                </c:pt>
                <c:pt idx="13">
                  <c:v>7733</c:v>
                </c:pt>
                <c:pt idx="14">
                  <c:v>7249</c:v>
                </c:pt>
                <c:pt idx="15">
                  <c:v>6300</c:v>
                </c:pt>
                <c:pt idx="16">
                  <c:v>5519</c:v>
                </c:pt>
                <c:pt idx="17">
                  <c:v>4839</c:v>
                </c:pt>
                <c:pt idx="18">
                  <c:v>4280</c:v>
                </c:pt>
                <c:pt idx="19">
                  <c:v>4166</c:v>
                </c:pt>
                <c:pt idx="20">
                  <c:v>3414</c:v>
                </c:pt>
                <c:pt idx="21">
                  <c:v>3254</c:v>
                </c:pt>
                <c:pt idx="22">
                  <c:v>3117</c:v>
                </c:pt>
                <c:pt idx="23">
                  <c:v>2632</c:v>
                </c:pt>
                <c:pt idx="24">
                  <c:v>2579</c:v>
                </c:pt>
                <c:pt idx="25">
                  <c:v>2548</c:v>
                </c:pt>
                <c:pt idx="26">
                  <c:v>2537</c:v>
                </c:pt>
                <c:pt idx="27">
                  <c:v>2430</c:v>
                </c:pt>
                <c:pt idx="28">
                  <c:v>2358</c:v>
                </c:pt>
                <c:pt idx="29">
                  <c:v>2212</c:v>
                </c:pt>
                <c:pt idx="30">
                  <c:v>2177</c:v>
                </c:pt>
                <c:pt idx="31">
                  <c:v>2056</c:v>
                </c:pt>
                <c:pt idx="32">
                  <c:v>2035</c:v>
                </c:pt>
                <c:pt idx="33">
                  <c:v>2034</c:v>
                </c:pt>
                <c:pt idx="34">
                  <c:v>2031</c:v>
                </c:pt>
                <c:pt idx="35">
                  <c:v>1955</c:v>
                </c:pt>
                <c:pt idx="36">
                  <c:v>1937</c:v>
                </c:pt>
                <c:pt idx="37">
                  <c:v>1930</c:v>
                </c:pt>
                <c:pt idx="38">
                  <c:v>1867</c:v>
                </c:pt>
                <c:pt idx="39">
                  <c:v>1839</c:v>
                </c:pt>
                <c:pt idx="40">
                  <c:v>1790</c:v>
                </c:pt>
                <c:pt idx="41">
                  <c:v>1709</c:v>
                </c:pt>
                <c:pt idx="42">
                  <c:v>1697</c:v>
                </c:pt>
                <c:pt idx="43">
                  <c:v>1686</c:v>
                </c:pt>
                <c:pt idx="44">
                  <c:v>1640</c:v>
                </c:pt>
                <c:pt idx="45">
                  <c:v>1597</c:v>
                </c:pt>
                <c:pt idx="46">
                  <c:v>1534</c:v>
                </c:pt>
                <c:pt idx="47">
                  <c:v>1521</c:v>
                </c:pt>
                <c:pt idx="48">
                  <c:v>1429</c:v>
                </c:pt>
              </c:numCache>
            </c:numRef>
          </c:xVal>
          <c:yVal>
            <c:numRef>
              <c:f>Données!$E$3:$E$51</c:f>
              <c:numCache>
                <c:formatCode>General</c:formatCode>
                <c:ptCount val="49"/>
                <c:pt idx="0">
                  <c:v>170137</c:v>
                </c:pt>
                <c:pt idx="1">
                  <c:v>80053</c:v>
                </c:pt>
                <c:pt idx="2">
                  <c:v>67747</c:v>
                </c:pt>
                <c:pt idx="3">
                  <c:v>57627</c:v>
                </c:pt>
                <c:pt idx="4">
                  <c:v>44749</c:v>
                </c:pt>
                <c:pt idx="5">
                  <c:v>33755</c:v>
                </c:pt>
                <c:pt idx="6">
                  <c:v>48674</c:v>
                </c:pt>
                <c:pt idx="7">
                  <c:v>79528</c:v>
                </c:pt>
                <c:pt idx="8">
                  <c:v>36653</c:v>
                </c:pt>
                <c:pt idx="9">
                  <c:v>25328</c:v>
                </c:pt>
                <c:pt idx="10">
                  <c:v>26228</c:v>
                </c:pt>
                <c:pt idx="11">
                  <c:v>24626</c:v>
                </c:pt>
                <c:pt idx="12">
                  <c:v>20623</c:v>
                </c:pt>
                <c:pt idx="13">
                  <c:v>46089</c:v>
                </c:pt>
                <c:pt idx="14">
                  <c:v>26328</c:v>
                </c:pt>
                <c:pt idx="15">
                  <c:v>18867</c:v>
                </c:pt>
                <c:pt idx="16">
                  <c:v>14900</c:v>
                </c:pt>
                <c:pt idx="17">
                  <c:v>11808</c:v>
                </c:pt>
                <c:pt idx="18">
                  <c:v>16496</c:v>
                </c:pt>
                <c:pt idx="19">
                  <c:v>11521</c:v>
                </c:pt>
                <c:pt idx="20">
                  <c:v>12649</c:v>
                </c:pt>
                <c:pt idx="21">
                  <c:v>8220</c:v>
                </c:pt>
                <c:pt idx="22">
                  <c:v>11116</c:v>
                </c:pt>
                <c:pt idx="23">
                  <c:v>8630</c:v>
                </c:pt>
                <c:pt idx="24">
                  <c:v>11805</c:v>
                </c:pt>
                <c:pt idx="25">
                  <c:v>8285</c:v>
                </c:pt>
                <c:pt idx="26">
                  <c:v>8583</c:v>
                </c:pt>
                <c:pt idx="27">
                  <c:v>7614</c:v>
                </c:pt>
                <c:pt idx="28">
                  <c:v>8116</c:v>
                </c:pt>
                <c:pt idx="29">
                  <c:v>9006</c:v>
                </c:pt>
                <c:pt idx="30">
                  <c:v>5800</c:v>
                </c:pt>
                <c:pt idx="31">
                  <c:v>6737</c:v>
                </c:pt>
                <c:pt idx="32">
                  <c:v>6713</c:v>
                </c:pt>
                <c:pt idx="33">
                  <c:v>12885</c:v>
                </c:pt>
                <c:pt idx="34">
                  <c:v>7840</c:v>
                </c:pt>
                <c:pt idx="35">
                  <c:v>13351</c:v>
                </c:pt>
                <c:pt idx="36">
                  <c:v>6090</c:v>
                </c:pt>
                <c:pt idx="37">
                  <c:v>7423</c:v>
                </c:pt>
                <c:pt idx="38">
                  <c:v>12957</c:v>
                </c:pt>
                <c:pt idx="39">
                  <c:v>5243</c:v>
                </c:pt>
                <c:pt idx="40">
                  <c:v>6823</c:v>
                </c:pt>
                <c:pt idx="41">
                  <c:v>5405</c:v>
                </c:pt>
                <c:pt idx="42">
                  <c:v>4923</c:v>
                </c:pt>
                <c:pt idx="43">
                  <c:v>12745</c:v>
                </c:pt>
                <c:pt idx="44">
                  <c:v>4508</c:v>
                </c:pt>
                <c:pt idx="45">
                  <c:v>4465</c:v>
                </c:pt>
                <c:pt idx="46">
                  <c:v>6657</c:v>
                </c:pt>
                <c:pt idx="47">
                  <c:v>7714</c:v>
                </c:pt>
                <c:pt idx="48">
                  <c:v>2974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480704"/>
        <c:axId val="548482432"/>
      </c:scatterChart>
      <c:valAx>
        <c:axId val="548480704"/>
        <c:scaling>
          <c:orientation val="minMax"/>
          <c:max val="55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482432"/>
        <c:crosses val="autoZero"/>
        <c:crossBetween val="midCat"/>
      </c:valAx>
      <c:valAx>
        <c:axId val="548482432"/>
        <c:scaling>
          <c:orientation val="minMax"/>
          <c:max val="200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Peak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480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Players (no DotA2)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Players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0955481023413312"/>
                  <c:y val="6.3551455747887564E-2"/>
                </c:manualLayout>
              </c:layout>
              <c:numFmt formatCode="General" sourceLinked="0"/>
            </c:trendlineLbl>
          </c:trendline>
          <c:xVal>
            <c:numRef>
              <c:f>Données!$E$3:$E$51</c:f>
              <c:numCache>
                <c:formatCode>General</c:formatCode>
                <c:ptCount val="49"/>
                <c:pt idx="0">
                  <c:v>170137</c:v>
                </c:pt>
                <c:pt idx="1">
                  <c:v>80053</c:v>
                </c:pt>
                <c:pt idx="2">
                  <c:v>67747</c:v>
                </c:pt>
                <c:pt idx="3">
                  <c:v>57627</c:v>
                </c:pt>
                <c:pt idx="4">
                  <c:v>44749</c:v>
                </c:pt>
                <c:pt idx="5">
                  <c:v>33755</c:v>
                </c:pt>
                <c:pt idx="6">
                  <c:v>48674</c:v>
                </c:pt>
                <c:pt idx="7">
                  <c:v>79528</c:v>
                </c:pt>
                <c:pt idx="8">
                  <c:v>36653</c:v>
                </c:pt>
                <c:pt idx="9">
                  <c:v>25328</c:v>
                </c:pt>
                <c:pt idx="10">
                  <c:v>26228</c:v>
                </c:pt>
                <c:pt idx="11">
                  <c:v>24626</c:v>
                </c:pt>
                <c:pt idx="12">
                  <c:v>20623</c:v>
                </c:pt>
                <c:pt idx="13">
                  <c:v>46089</c:v>
                </c:pt>
                <c:pt idx="14">
                  <c:v>26328</c:v>
                </c:pt>
                <c:pt idx="15">
                  <c:v>18867</c:v>
                </c:pt>
                <c:pt idx="16">
                  <c:v>14900</c:v>
                </c:pt>
                <c:pt idx="17">
                  <c:v>11808</c:v>
                </c:pt>
                <c:pt idx="18">
                  <c:v>16496</c:v>
                </c:pt>
                <c:pt idx="19">
                  <c:v>11521</c:v>
                </c:pt>
                <c:pt idx="20">
                  <c:v>12649</c:v>
                </c:pt>
                <c:pt idx="21">
                  <c:v>8220</c:v>
                </c:pt>
                <c:pt idx="22">
                  <c:v>11116</c:v>
                </c:pt>
                <c:pt idx="23">
                  <c:v>8630</c:v>
                </c:pt>
                <c:pt idx="24">
                  <c:v>11805</c:v>
                </c:pt>
                <c:pt idx="25">
                  <c:v>8285</c:v>
                </c:pt>
                <c:pt idx="26">
                  <c:v>8583</c:v>
                </c:pt>
                <c:pt idx="27">
                  <c:v>7614</c:v>
                </c:pt>
                <c:pt idx="28">
                  <c:v>8116</c:v>
                </c:pt>
                <c:pt idx="29">
                  <c:v>9006</c:v>
                </c:pt>
                <c:pt idx="30">
                  <c:v>5800</c:v>
                </c:pt>
                <c:pt idx="31">
                  <c:v>6737</c:v>
                </c:pt>
                <c:pt idx="32">
                  <c:v>6713</c:v>
                </c:pt>
                <c:pt idx="33">
                  <c:v>12885</c:v>
                </c:pt>
                <c:pt idx="34">
                  <c:v>7840</c:v>
                </c:pt>
                <c:pt idx="35">
                  <c:v>13351</c:v>
                </c:pt>
                <c:pt idx="36">
                  <c:v>6090</c:v>
                </c:pt>
                <c:pt idx="37">
                  <c:v>7423</c:v>
                </c:pt>
                <c:pt idx="38">
                  <c:v>12957</c:v>
                </c:pt>
                <c:pt idx="39">
                  <c:v>5243</c:v>
                </c:pt>
                <c:pt idx="40">
                  <c:v>6823</c:v>
                </c:pt>
                <c:pt idx="41">
                  <c:v>5405</c:v>
                </c:pt>
                <c:pt idx="42">
                  <c:v>4923</c:v>
                </c:pt>
                <c:pt idx="43">
                  <c:v>12745</c:v>
                </c:pt>
                <c:pt idx="44">
                  <c:v>4508</c:v>
                </c:pt>
                <c:pt idx="45">
                  <c:v>4465</c:v>
                </c:pt>
                <c:pt idx="46">
                  <c:v>6657</c:v>
                </c:pt>
                <c:pt idx="47">
                  <c:v>7714</c:v>
                </c:pt>
                <c:pt idx="48">
                  <c:v>2974</c:v>
                </c:pt>
              </c:numCache>
            </c:numRef>
          </c:xVal>
          <c:yVal>
            <c:numRef>
              <c:f>Données!$C$3:$C$51</c:f>
              <c:numCache>
                <c:formatCode>General</c:formatCode>
                <c:ptCount val="49"/>
                <c:pt idx="0">
                  <c:v>51229</c:v>
                </c:pt>
                <c:pt idx="1">
                  <c:v>36540</c:v>
                </c:pt>
                <c:pt idx="2">
                  <c:v>23014</c:v>
                </c:pt>
                <c:pt idx="3">
                  <c:v>18465</c:v>
                </c:pt>
                <c:pt idx="4">
                  <c:v>12847</c:v>
                </c:pt>
                <c:pt idx="5">
                  <c:v>12512</c:v>
                </c:pt>
                <c:pt idx="6">
                  <c:v>12469</c:v>
                </c:pt>
                <c:pt idx="7">
                  <c:v>11193</c:v>
                </c:pt>
                <c:pt idx="8">
                  <c:v>10589</c:v>
                </c:pt>
                <c:pt idx="9">
                  <c:v>10037</c:v>
                </c:pt>
                <c:pt idx="10">
                  <c:v>9323</c:v>
                </c:pt>
                <c:pt idx="11">
                  <c:v>8473</c:v>
                </c:pt>
                <c:pt idx="12">
                  <c:v>7863</c:v>
                </c:pt>
                <c:pt idx="13">
                  <c:v>7733</c:v>
                </c:pt>
                <c:pt idx="14">
                  <c:v>7249</c:v>
                </c:pt>
                <c:pt idx="15">
                  <c:v>6300</c:v>
                </c:pt>
                <c:pt idx="16">
                  <c:v>5519</c:v>
                </c:pt>
                <c:pt idx="17">
                  <c:v>4839</c:v>
                </c:pt>
                <c:pt idx="18">
                  <c:v>4280</c:v>
                </c:pt>
                <c:pt idx="19">
                  <c:v>4166</c:v>
                </c:pt>
                <c:pt idx="20">
                  <c:v>3414</c:v>
                </c:pt>
                <c:pt idx="21">
                  <c:v>3254</c:v>
                </c:pt>
                <c:pt idx="22">
                  <c:v>3117</c:v>
                </c:pt>
                <c:pt idx="23">
                  <c:v>2632</c:v>
                </c:pt>
                <c:pt idx="24">
                  <c:v>2579</c:v>
                </c:pt>
                <c:pt idx="25">
                  <c:v>2548</c:v>
                </c:pt>
                <c:pt idx="26">
                  <c:v>2537</c:v>
                </c:pt>
                <c:pt idx="27">
                  <c:v>2430</c:v>
                </c:pt>
                <c:pt idx="28">
                  <c:v>2358</c:v>
                </c:pt>
                <c:pt idx="29">
                  <c:v>2212</c:v>
                </c:pt>
                <c:pt idx="30">
                  <c:v>2177</c:v>
                </c:pt>
                <c:pt idx="31">
                  <c:v>2056</c:v>
                </c:pt>
                <c:pt idx="32">
                  <c:v>2035</c:v>
                </c:pt>
                <c:pt idx="33">
                  <c:v>2034</c:v>
                </c:pt>
                <c:pt idx="34">
                  <c:v>2031</c:v>
                </c:pt>
                <c:pt idx="35">
                  <c:v>1955</c:v>
                </c:pt>
                <c:pt idx="36">
                  <c:v>1937</c:v>
                </c:pt>
                <c:pt idx="37">
                  <c:v>1930</c:v>
                </c:pt>
                <c:pt idx="38">
                  <c:v>1867</c:v>
                </c:pt>
                <c:pt idx="39">
                  <c:v>1839</c:v>
                </c:pt>
                <c:pt idx="40">
                  <c:v>1790</c:v>
                </c:pt>
                <c:pt idx="41">
                  <c:v>1709</c:v>
                </c:pt>
                <c:pt idx="42">
                  <c:v>1697</c:v>
                </c:pt>
                <c:pt idx="43">
                  <c:v>1686</c:v>
                </c:pt>
                <c:pt idx="44">
                  <c:v>1640</c:v>
                </c:pt>
                <c:pt idx="45">
                  <c:v>1597</c:v>
                </c:pt>
                <c:pt idx="46">
                  <c:v>1534</c:v>
                </c:pt>
                <c:pt idx="47">
                  <c:v>1521</c:v>
                </c:pt>
                <c:pt idx="48">
                  <c:v>1429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8479552"/>
        <c:axId val="548478976"/>
      </c:scatterChart>
      <c:valAx>
        <c:axId val="548479552"/>
        <c:scaling>
          <c:orientation val="minMax"/>
          <c:max val="20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Peak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478976"/>
        <c:crosses val="autoZero"/>
        <c:crossBetween val="midCat"/>
      </c:valAx>
      <c:valAx>
        <c:axId val="548478976"/>
        <c:scaling>
          <c:orientation val="minMax"/>
          <c:max val="550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Current Players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484795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0</xdr:row>
      <xdr:rowOff>0</xdr:rowOff>
    </xdr:from>
    <xdr:to>
      <xdr:col>8</xdr:col>
      <xdr:colOff>85725</xdr:colOff>
      <xdr:row>10</xdr:row>
      <xdr:rowOff>123825</xdr:rowOff>
    </xdr:to>
    <xdr:graphicFrame macro="">
      <xdr:nvGraphicFramePr>
        <xdr:cNvPr id="2" name="Graphique 1" title="Proportion de types de jeu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371476</xdr:colOff>
      <xdr:row>0</xdr:row>
      <xdr:rowOff>0</xdr:rowOff>
    </xdr:from>
    <xdr:to>
      <xdr:col>13</xdr:col>
      <xdr:colOff>485776</xdr:colOff>
      <xdr:row>10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18</xdr:row>
      <xdr:rowOff>171449</xdr:rowOff>
    </xdr:from>
    <xdr:to>
      <xdr:col>3</xdr:col>
      <xdr:colOff>533400</xdr:colOff>
      <xdr:row>35</xdr:row>
      <xdr:rowOff>76200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942975</xdr:colOff>
      <xdr:row>18</xdr:row>
      <xdr:rowOff>176212</xdr:rowOff>
    </xdr:from>
    <xdr:to>
      <xdr:col>8</xdr:col>
      <xdr:colOff>1</xdr:colOff>
      <xdr:row>33</xdr:row>
      <xdr:rowOff>61912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74</xdr:row>
      <xdr:rowOff>104776</xdr:rowOff>
    </xdr:from>
    <xdr:to>
      <xdr:col>6</xdr:col>
      <xdr:colOff>819149</xdr:colOff>
      <xdr:row>94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99</xdr:row>
      <xdr:rowOff>114300</xdr:rowOff>
    </xdr:from>
    <xdr:to>
      <xdr:col>6</xdr:col>
      <xdr:colOff>790574</xdr:colOff>
      <xdr:row>119</xdr:row>
      <xdr:rowOff>85724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176</xdr:row>
      <xdr:rowOff>171450</xdr:rowOff>
    </xdr:from>
    <xdr:to>
      <xdr:col>6</xdr:col>
      <xdr:colOff>600074</xdr:colOff>
      <xdr:row>196</xdr:row>
      <xdr:rowOff>142874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198</xdr:row>
      <xdr:rowOff>0</xdr:rowOff>
    </xdr:from>
    <xdr:to>
      <xdr:col>6</xdr:col>
      <xdr:colOff>600074</xdr:colOff>
      <xdr:row>217</xdr:row>
      <xdr:rowOff>161924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teamcharts.com/app/240" TargetMode="External"/><Relationship Id="rId18" Type="http://schemas.openxmlformats.org/officeDocument/2006/relationships/hyperlink" Target="http://steamcharts.com/app/550" TargetMode="External"/><Relationship Id="rId26" Type="http://schemas.openxmlformats.org/officeDocument/2006/relationships/hyperlink" Target="http://steamcharts.com/app/202990" TargetMode="External"/><Relationship Id="rId39" Type="http://schemas.openxmlformats.org/officeDocument/2006/relationships/hyperlink" Target="http://steamcharts.com/app/227300" TargetMode="External"/><Relationship Id="rId21" Type="http://schemas.openxmlformats.org/officeDocument/2006/relationships/hyperlink" Target="http://steamcharts.com/app/207890" TargetMode="External"/><Relationship Id="rId34" Type="http://schemas.openxmlformats.org/officeDocument/2006/relationships/hyperlink" Target="http://steamcharts.com/app/218230" TargetMode="External"/><Relationship Id="rId42" Type="http://schemas.openxmlformats.org/officeDocument/2006/relationships/hyperlink" Target="http://steamcharts.com/app/220200" TargetMode="External"/><Relationship Id="rId47" Type="http://schemas.openxmlformats.org/officeDocument/2006/relationships/hyperlink" Target="http://steamcharts.com/app/200510" TargetMode="External"/><Relationship Id="rId50" Type="http://schemas.openxmlformats.org/officeDocument/2006/relationships/hyperlink" Target="http://steamcharts.com/app/39120" TargetMode="External"/><Relationship Id="rId7" Type="http://schemas.openxmlformats.org/officeDocument/2006/relationships/hyperlink" Target="http://steamcharts.com/app/10" TargetMode="External"/><Relationship Id="rId2" Type="http://schemas.openxmlformats.org/officeDocument/2006/relationships/hyperlink" Target="http://steamcharts.com/app/730" TargetMode="External"/><Relationship Id="rId16" Type="http://schemas.openxmlformats.org/officeDocument/2006/relationships/hyperlink" Target="http://steamcharts.com/app/105600" TargetMode="External"/><Relationship Id="rId29" Type="http://schemas.openxmlformats.org/officeDocument/2006/relationships/hyperlink" Target="http://steamcharts.com/app/236850" TargetMode="External"/><Relationship Id="rId11" Type="http://schemas.openxmlformats.org/officeDocument/2006/relationships/hyperlink" Target="http://steamcharts.com/app/252490" TargetMode="External"/><Relationship Id="rId24" Type="http://schemas.openxmlformats.org/officeDocument/2006/relationships/hyperlink" Target="http://steamcharts.com/app/218620" TargetMode="External"/><Relationship Id="rId32" Type="http://schemas.openxmlformats.org/officeDocument/2006/relationships/hyperlink" Target="http://steamcharts.com/app/113200" TargetMode="External"/><Relationship Id="rId37" Type="http://schemas.openxmlformats.org/officeDocument/2006/relationships/hyperlink" Target="http://steamcharts.com/app/219640" TargetMode="External"/><Relationship Id="rId40" Type="http://schemas.openxmlformats.org/officeDocument/2006/relationships/hyperlink" Target="http://steamcharts.com/app/231430" TargetMode="External"/><Relationship Id="rId45" Type="http://schemas.openxmlformats.org/officeDocument/2006/relationships/hyperlink" Target="http://steamcharts.com/app/209170" TargetMode="External"/><Relationship Id="rId5" Type="http://schemas.openxmlformats.org/officeDocument/2006/relationships/hyperlink" Target="http://steamcharts.com/app/8930" TargetMode="External"/><Relationship Id="rId15" Type="http://schemas.openxmlformats.org/officeDocument/2006/relationships/hyperlink" Target="http://steamcharts.com/app/107410" TargetMode="External"/><Relationship Id="rId23" Type="http://schemas.openxmlformats.org/officeDocument/2006/relationships/hyperlink" Target="http://steamcharts.com/app/109600" TargetMode="External"/><Relationship Id="rId28" Type="http://schemas.openxmlformats.org/officeDocument/2006/relationships/hyperlink" Target="http://steamcharts.com/app/33930" TargetMode="External"/><Relationship Id="rId36" Type="http://schemas.openxmlformats.org/officeDocument/2006/relationships/hyperlink" Target="http://steamcharts.com/app/10500" TargetMode="External"/><Relationship Id="rId49" Type="http://schemas.openxmlformats.org/officeDocument/2006/relationships/hyperlink" Target="http://steamcharts.com/app/212680" TargetMode="External"/><Relationship Id="rId10" Type="http://schemas.openxmlformats.org/officeDocument/2006/relationships/hyperlink" Target="http://steamcharts.com/app/221100" TargetMode="External"/><Relationship Id="rId19" Type="http://schemas.openxmlformats.org/officeDocument/2006/relationships/hyperlink" Target="http://steamcharts.com/app/201810" TargetMode="External"/><Relationship Id="rId31" Type="http://schemas.openxmlformats.org/officeDocument/2006/relationships/hyperlink" Target="http://steamcharts.com/app/48700" TargetMode="External"/><Relationship Id="rId44" Type="http://schemas.openxmlformats.org/officeDocument/2006/relationships/hyperlink" Target="http://steamcharts.com/app/211420" TargetMode="External"/><Relationship Id="rId4" Type="http://schemas.openxmlformats.org/officeDocument/2006/relationships/hyperlink" Target="http://steamcharts.com/app/231670" TargetMode="External"/><Relationship Id="rId9" Type="http://schemas.openxmlformats.org/officeDocument/2006/relationships/hyperlink" Target="http://steamcharts.com/app/236430" TargetMode="External"/><Relationship Id="rId14" Type="http://schemas.openxmlformats.org/officeDocument/2006/relationships/hyperlink" Target="http://steamcharts.com/app/230410" TargetMode="External"/><Relationship Id="rId22" Type="http://schemas.openxmlformats.org/officeDocument/2006/relationships/hyperlink" Target="http://steamcharts.com/app/49520" TargetMode="External"/><Relationship Id="rId27" Type="http://schemas.openxmlformats.org/officeDocument/2006/relationships/hyperlink" Target="http://steamcharts.com/app/244850" TargetMode="External"/><Relationship Id="rId30" Type="http://schemas.openxmlformats.org/officeDocument/2006/relationships/hyperlink" Target="http://steamcharts.com/app/42690" TargetMode="External"/><Relationship Id="rId35" Type="http://schemas.openxmlformats.org/officeDocument/2006/relationships/hyperlink" Target="http://steamcharts.com/app/272350" TargetMode="External"/><Relationship Id="rId43" Type="http://schemas.openxmlformats.org/officeDocument/2006/relationships/hyperlink" Target="http://steamcharts.com/app/211820" TargetMode="External"/><Relationship Id="rId48" Type="http://schemas.openxmlformats.org/officeDocument/2006/relationships/hyperlink" Target="http://steamcharts.com/app/237930" TargetMode="External"/><Relationship Id="rId8" Type="http://schemas.openxmlformats.org/officeDocument/2006/relationships/hyperlink" Target="http://steamcharts.com/app/4000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steamcharts.com/app/440" TargetMode="External"/><Relationship Id="rId12" Type="http://schemas.openxmlformats.org/officeDocument/2006/relationships/hyperlink" Target="http://steamcharts.com/app/236390" TargetMode="External"/><Relationship Id="rId17" Type="http://schemas.openxmlformats.org/officeDocument/2006/relationships/hyperlink" Target="http://steamcharts.com/app/214950" TargetMode="External"/><Relationship Id="rId25" Type="http://schemas.openxmlformats.org/officeDocument/2006/relationships/hyperlink" Target="http://steamcharts.com/app/238960" TargetMode="External"/><Relationship Id="rId33" Type="http://schemas.openxmlformats.org/officeDocument/2006/relationships/hyperlink" Target="http://steamcharts.com/app/22380" TargetMode="External"/><Relationship Id="rId38" Type="http://schemas.openxmlformats.org/officeDocument/2006/relationships/hyperlink" Target="http://steamcharts.com/app/203770" TargetMode="External"/><Relationship Id="rId46" Type="http://schemas.openxmlformats.org/officeDocument/2006/relationships/hyperlink" Target="http://steamcharts.com/app/34330" TargetMode="External"/><Relationship Id="rId20" Type="http://schemas.openxmlformats.org/officeDocument/2006/relationships/hyperlink" Target="http://steamcharts.com/app/243870" TargetMode="External"/><Relationship Id="rId41" Type="http://schemas.openxmlformats.org/officeDocument/2006/relationships/hyperlink" Target="http://steamcharts.com/app/71270" TargetMode="External"/><Relationship Id="rId1" Type="http://schemas.openxmlformats.org/officeDocument/2006/relationships/hyperlink" Target="http://steamcharts.com/app/570" TargetMode="External"/><Relationship Id="rId6" Type="http://schemas.openxmlformats.org/officeDocument/2006/relationships/hyperlink" Target="http://steamcharts.com/app/7285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" workbookViewId="0">
      <selection activeCell="J9" sqref="J9"/>
    </sheetView>
  </sheetViews>
  <sheetFormatPr baseColWidth="10" defaultRowHeight="15" x14ac:dyDescent="0.25"/>
  <cols>
    <col min="2" max="2" width="42.85546875" customWidth="1"/>
    <col min="3" max="3" width="14.5703125" style="2" bestFit="1" customWidth="1"/>
    <col min="4" max="4" width="14" style="2" customWidth="1"/>
    <col min="5" max="5" width="12.140625" style="2" bestFit="1" customWidth="1"/>
    <col min="6" max="6" width="17.5703125" style="2" bestFit="1" customWidth="1"/>
    <col min="7" max="7" width="12.5703125" style="2" bestFit="1" customWidth="1"/>
  </cols>
  <sheetData>
    <row r="1" spans="2:12" ht="15.75" thickBot="1" x14ac:dyDescent="0.3">
      <c r="B1" s="5" t="s">
        <v>59</v>
      </c>
      <c r="C1" s="7" t="s">
        <v>26</v>
      </c>
      <c r="D1" s="8" t="s">
        <v>25</v>
      </c>
      <c r="E1" s="7" t="s">
        <v>27</v>
      </c>
      <c r="F1" s="9" t="s">
        <v>28</v>
      </c>
      <c r="G1" s="10" t="s">
        <v>55</v>
      </c>
    </row>
    <row r="2" spans="2:12" ht="15.75" thickBot="1" x14ac:dyDescent="0.3">
      <c r="B2" s="6" t="s">
        <v>0</v>
      </c>
      <c r="C2" s="11">
        <v>547453</v>
      </c>
      <c r="D2" s="12" t="s">
        <v>54</v>
      </c>
      <c r="E2" s="11">
        <v>843024</v>
      </c>
      <c r="F2" s="12">
        <v>329503280</v>
      </c>
      <c r="G2" s="13" t="s">
        <v>57</v>
      </c>
      <c r="I2" s="40" t="s">
        <v>60</v>
      </c>
      <c r="J2" s="41"/>
      <c r="K2" s="41"/>
      <c r="L2" s="42"/>
    </row>
    <row r="3" spans="2:12" x14ac:dyDescent="0.25">
      <c r="B3" s="6" t="s">
        <v>1</v>
      </c>
      <c r="C3" s="11">
        <v>51229</v>
      </c>
      <c r="D3" s="14" t="s">
        <v>56</v>
      </c>
      <c r="E3" s="11">
        <v>170137</v>
      </c>
      <c r="F3" s="12">
        <v>60091852</v>
      </c>
      <c r="G3" s="13" t="s">
        <v>57</v>
      </c>
    </row>
    <row r="4" spans="2:12" x14ac:dyDescent="0.25">
      <c r="B4" s="6" t="s">
        <v>2</v>
      </c>
      <c r="C4" s="11">
        <v>36540</v>
      </c>
      <c r="D4" s="12" t="s">
        <v>54</v>
      </c>
      <c r="E4" s="11">
        <v>80053</v>
      </c>
      <c r="F4" s="12">
        <v>34003037</v>
      </c>
      <c r="G4" s="13" t="s">
        <v>57</v>
      </c>
    </row>
    <row r="5" spans="2:12" x14ac:dyDescent="0.25">
      <c r="B5" s="6" t="s">
        <v>3</v>
      </c>
      <c r="C5" s="11">
        <v>23014</v>
      </c>
      <c r="D5" s="14" t="s">
        <v>56</v>
      </c>
      <c r="E5" s="11">
        <v>67747</v>
      </c>
      <c r="F5" s="12">
        <v>24404659</v>
      </c>
      <c r="G5" s="13" t="s">
        <v>57</v>
      </c>
    </row>
    <row r="6" spans="2:12" x14ac:dyDescent="0.25">
      <c r="B6" s="6" t="s">
        <v>4</v>
      </c>
      <c r="C6" s="11">
        <v>18465</v>
      </c>
      <c r="D6" s="14" t="s">
        <v>56</v>
      </c>
      <c r="E6" s="11">
        <v>57627</v>
      </c>
      <c r="F6" s="12">
        <v>22466607</v>
      </c>
      <c r="G6" s="13" t="s">
        <v>58</v>
      </c>
    </row>
    <row r="7" spans="2:12" x14ac:dyDescent="0.25">
      <c r="B7" s="6" t="s">
        <v>5</v>
      </c>
      <c r="C7" s="11">
        <v>12847</v>
      </c>
      <c r="D7" s="14" t="s">
        <v>56</v>
      </c>
      <c r="E7" s="11">
        <v>44749</v>
      </c>
      <c r="F7" s="12">
        <v>16596939</v>
      </c>
      <c r="G7" s="13" t="s">
        <v>58</v>
      </c>
    </row>
    <row r="8" spans="2:12" x14ac:dyDescent="0.25">
      <c r="B8" s="6" t="s">
        <v>6</v>
      </c>
      <c r="C8" s="11">
        <v>12512</v>
      </c>
      <c r="D8" s="14" t="s">
        <v>56</v>
      </c>
      <c r="E8" s="11">
        <v>33755</v>
      </c>
      <c r="F8" s="12">
        <v>12729635</v>
      </c>
      <c r="G8" s="13" t="s">
        <v>57</v>
      </c>
    </row>
    <row r="9" spans="2:12" x14ac:dyDescent="0.25">
      <c r="B9" s="6" t="s">
        <v>7</v>
      </c>
      <c r="C9" s="11">
        <v>12469</v>
      </c>
      <c r="D9" s="14" t="s">
        <v>56</v>
      </c>
      <c r="E9" s="11">
        <v>48674</v>
      </c>
      <c r="F9" s="12">
        <v>17438357</v>
      </c>
      <c r="G9" s="13" t="s">
        <v>57</v>
      </c>
    </row>
    <row r="10" spans="2:12" x14ac:dyDescent="0.25">
      <c r="B10" s="6" t="s">
        <v>8</v>
      </c>
      <c r="C10" s="11">
        <v>11193</v>
      </c>
      <c r="D10" s="14" t="s">
        <v>56</v>
      </c>
      <c r="E10" s="11">
        <v>79528</v>
      </c>
      <c r="F10" s="12">
        <v>22552539</v>
      </c>
      <c r="G10" s="13" t="s">
        <v>57</v>
      </c>
    </row>
    <row r="11" spans="2:12" x14ac:dyDescent="0.25">
      <c r="B11" s="6" t="s">
        <v>9</v>
      </c>
      <c r="C11" s="11">
        <v>10589</v>
      </c>
      <c r="D11" s="12" t="s">
        <v>53</v>
      </c>
      <c r="E11" s="11">
        <v>36653</v>
      </c>
      <c r="F11" s="12">
        <v>12675446</v>
      </c>
      <c r="G11" s="13" t="s">
        <v>57</v>
      </c>
    </row>
    <row r="12" spans="2:12" x14ac:dyDescent="0.25">
      <c r="B12" s="6" t="s">
        <v>10</v>
      </c>
      <c r="C12" s="11">
        <v>10037</v>
      </c>
      <c r="D12" s="12" t="s">
        <v>53</v>
      </c>
      <c r="E12" s="11">
        <v>25328</v>
      </c>
      <c r="F12" s="12">
        <v>10164995</v>
      </c>
      <c r="G12" s="13" t="s">
        <v>57</v>
      </c>
    </row>
    <row r="13" spans="2:12" x14ac:dyDescent="0.25">
      <c r="B13" s="6" t="s">
        <v>11</v>
      </c>
      <c r="C13" s="11">
        <v>9323</v>
      </c>
      <c r="D13" s="12" t="s">
        <v>54</v>
      </c>
      <c r="E13" s="11">
        <v>26228</v>
      </c>
      <c r="F13" s="12">
        <v>6981577</v>
      </c>
      <c r="G13" s="13" t="s">
        <v>57</v>
      </c>
    </row>
    <row r="14" spans="2:12" x14ac:dyDescent="0.25">
      <c r="B14" s="6" t="s">
        <v>12</v>
      </c>
      <c r="C14" s="11">
        <v>8473</v>
      </c>
      <c r="D14" s="12" t="s">
        <v>56</v>
      </c>
      <c r="E14" s="11">
        <v>24626</v>
      </c>
      <c r="F14" s="12">
        <v>8903681</v>
      </c>
      <c r="G14" s="13" t="s">
        <v>57</v>
      </c>
    </row>
    <row r="15" spans="2:12" x14ac:dyDescent="0.25">
      <c r="B15" s="6" t="s">
        <v>13</v>
      </c>
      <c r="C15" s="11">
        <v>7863</v>
      </c>
      <c r="D15" s="12" t="s">
        <v>54</v>
      </c>
      <c r="E15" s="11">
        <v>20623</v>
      </c>
      <c r="F15" s="12">
        <v>8884552</v>
      </c>
      <c r="G15" s="13" t="s">
        <v>57</v>
      </c>
    </row>
    <row r="16" spans="2:12" x14ac:dyDescent="0.25">
      <c r="B16" s="6" t="s">
        <v>14</v>
      </c>
      <c r="C16" s="11">
        <v>7733</v>
      </c>
      <c r="D16" s="12" t="s">
        <v>56</v>
      </c>
      <c r="E16" s="11">
        <v>46089</v>
      </c>
      <c r="F16" s="12">
        <v>10308585</v>
      </c>
      <c r="G16" s="13" t="s">
        <v>57</v>
      </c>
    </row>
    <row r="17" spans="2:7" x14ac:dyDescent="0.25">
      <c r="B17" s="6" t="s">
        <v>15</v>
      </c>
      <c r="C17" s="11">
        <v>7249</v>
      </c>
      <c r="D17" s="12" t="s">
        <v>56</v>
      </c>
      <c r="E17" s="11">
        <v>26328</v>
      </c>
      <c r="F17" s="12">
        <v>6991031</v>
      </c>
      <c r="G17" s="13" t="s">
        <v>57</v>
      </c>
    </row>
    <row r="18" spans="2:7" x14ac:dyDescent="0.25">
      <c r="B18" s="6" t="s">
        <v>16</v>
      </c>
      <c r="C18" s="11">
        <v>6300</v>
      </c>
      <c r="D18" s="12" t="s">
        <v>56</v>
      </c>
      <c r="E18" s="11">
        <v>18867</v>
      </c>
      <c r="F18" s="12">
        <v>6887654</v>
      </c>
      <c r="G18" s="13" t="s">
        <v>57</v>
      </c>
    </row>
    <row r="19" spans="2:7" x14ac:dyDescent="0.25">
      <c r="B19" s="6" t="s">
        <v>17</v>
      </c>
      <c r="C19" s="11">
        <v>5519</v>
      </c>
      <c r="D19" s="12" t="s">
        <v>56</v>
      </c>
      <c r="E19" s="11">
        <v>14900</v>
      </c>
      <c r="F19" s="12">
        <v>6094640</v>
      </c>
      <c r="G19" s="13" t="s">
        <v>57</v>
      </c>
    </row>
    <row r="20" spans="2:7" x14ac:dyDescent="0.25">
      <c r="B20" s="6" t="s">
        <v>18</v>
      </c>
      <c r="C20" s="11">
        <v>4839</v>
      </c>
      <c r="D20" s="12" t="s">
        <v>56</v>
      </c>
      <c r="E20" s="11">
        <v>11808</v>
      </c>
      <c r="F20" s="12">
        <v>552987</v>
      </c>
      <c r="G20" s="13" t="s">
        <v>58</v>
      </c>
    </row>
    <row r="21" spans="2:7" x14ac:dyDescent="0.25">
      <c r="B21" s="6" t="s">
        <v>19</v>
      </c>
      <c r="C21" s="11">
        <v>4280</v>
      </c>
      <c r="D21" s="12" t="s">
        <v>54</v>
      </c>
      <c r="E21" s="11">
        <v>16496</v>
      </c>
      <c r="F21" s="12">
        <v>5601058</v>
      </c>
      <c r="G21" s="13" t="s">
        <v>57</v>
      </c>
    </row>
    <row r="22" spans="2:7" x14ac:dyDescent="0.25">
      <c r="B22" s="6" t="s">
        <v>20</v>
      </c>
      <c r="C22" s="11">
        <v>4166</v>
      </c>
      <c r="D22" s="12" t="s">
        <v>56</v>
      </c>
      <c r="E22" s="11">
        <v>11521</v>
      </c>
      <c r="F22" s="12">
        <v>4178388</v>
      </c>
      <c r="G22" s="13" t="s">
        <v>57</v>
      </c>
    </row>
    <row r="23" spans="2:7" x14ac:dyDescent="0.25">
      <c r="B23" s="6" t="s">
        <v>21</v>
      </c>
      <c r="C23" s="11">
        <v>3414</v>
      </c>
      <c r="D23" s="14" t="s">
        <v>56</v>
      </c>
      <c r="E23" s="11">
        <v>12649</v>
      </c>
      <c r="F23" s="12">
        <v>4731792</v>
      </c>
      <c r="G23" s="13" t="s">
        <v>57</v>
      </c>
    </row>
    <row r="24" spans="2:7" x14ac:dyDescent="0.25">
      <c r="B24" s="6" t="s">
        <v>22</v>
      </c>
      <c r="C24" s="11">
        <v>3254</v>
      </c>
      <c r="D24" s="12" t="s">
        <v>54</v>
      </c>
      <c r="E24" s="11">
        <v>8220</v>
      </c>
      <c r="F24" s="12">
        <v>2813337</v>
      </c>
      <c r="G24" s="13" t="s">
        <v>57</v>
      </c>
    </row>
    <row r="25" spans="2:7" x14ac:dyDescent="0.25">
      <c r="B25" s="6" t="s">
        <v>23</v>
      </c>
      <c r="C25" s="11">
        <v>3117</v>
      </c>
      <c r="D25" s="12" t="s">
        <v>56</v>
      </c>
      <c r="E25" s="11">
        <v>11116</v>
      </c>
      <c r="F25" s="12">
        <v>3848722</v>
      </c>
      <c r="G25" s="13" t="s">
        <v>57</v>
      </c>
    </row>
    <row r="26" spans="2:7" x14ac:dyDescent="0.25">
      <c r="B26" s="6" t="s">
        <v>24</v>
      </c>
      <c r="C26" s="11">
        <v>2632</v>
      </c>
      <c r="D26" s="12" t="s">
        <v>54</v>
      </c>
      <c r="E26" s="11">
        <v>8630</v>
      </c>
      <c r="F26" s="12">
        <v>3398269</v>
      </c>
      <c r="G26" s="13" t="s">
        <v>57</v>
      </c>
    </row>
    <row r="27" spans="2:7" x14ac:dyDescent="0.25">
      <c r="B27" s="6" t="s">
        <v>29</v>
      </c>
      <c r="C27" s="11">
        <v>2579</v>
      </c>
      <c r="D27" s="12" t="s">
        <v>56</v>
      </c>
      <c r="E27" s="11">
        <v>11805</v>
      </c>
      <c r="F27" s="12">
        <v>3748688</v>
      </c>
      <c r="G27" s="13" t="s">
        <v>57</v>
      </c>
    </row>
    <row r="28" spans="2:7" x14ac:dyDescent="0.25">
      <c r="B28" s="6" t="s">
        <v>30</v>
      </c>
      <c r="C28" s="11">
        <v>2548</v>
      </c>
      <c r="D28" s="12" t="s">
        <v>53</v>
      </c>
      <c r="E28" s="11">
        <v>8285</v>
      </c>
      <c r="F28" s="12">
        <v>3158064</v>
      </c>
      <c r="G28" s="13" t="s">
        <v>57</v>
      </c>
    </row>
    <row r="29" spans="2:7" x14ac:dyDescent="0.25">
      <c r="B29" s="6" t="s">
        <v>31</v>
      </c>
      <c r="C29" s="11">
        <v>2537</v>
      </c>
      <c r="D29" s="12" t="s">
        <v>56</v>
      </c>
      <c r="E29" s="11">
        <v>8583</v>
      </c>
      <c r="F29" s="12">
        <v>3088087</v>
      </c>
      <c r="G29" s="13" t="s">
        <v>57</v>
      </c>
    </row>
    <row r="30" spans="2:7" x14ac:dyDescent="0.25">
      <c r="B30" s="6" t="s">
        <v>32</v>
      </c>
      <c r="C30" s="11">
        <v>2430</v>
      </c>
      <c r="D30" s="12" t="s">
        <v>56</v>
      </c>
      <c r="E30" s="11">
        <v>7614</v>
      </c>
      <c r="F30" s="12">
        <v>2913904</v>
      </c>
      <c r="G30" s="13" t="s">
        <v>57</v>
      </c>
    </row>
    <row r="31" spans="2:7" x14ac:dyDescent="0.25">
      <c r="B31" s="6" t="s">
        <v>33</v>
      </c>
      <c r="C31" s="11">
        <v>2358</v>
      </c>
      <c r="D31" s="12" t="s">
        <v>56</v>
      </c>
      <c r="E31" s="11">
        <v>8116</v>
      </c>
      <c r="F31" s="12">
        <v>2577244</v>
      </c>
      <c r="G31" s="13" t="s">
        <v>57</v>
      </c>
    </row>
    <row r="32" spans="2:7" x14ac:dyDescent="0.25">
      <c r="B32" s="6" t="s">
        <v>34</v>
      </c>
      <c r="C32" s="11">
        <v>2212</v>
      </c>
      <c r="D32" s="12" t="s">
        <v>56</v>
      </c>
      <c r="E32" s="11">
        <v>9006</v>
      </c>
      <c r="F32" s="12">
        <v>2866436</v>
      </c>
      <c r="G32" s="13" t="s">
        <v>58</v>
      </c>
    </row>
    <row r="33" spans="2:7" x14ac:dyDescent="0.25">
      <c r="B33" s="6" t="s">
        <v>35</v>
      </c>
      <c r="C33" s="11">
        <v>2177</v>
      </c>
      <c r="D33" s="12" t="s">
        <v>56</v>
      </c>
      <c r="E33" s="11">
        <v>5800</v>
      </c>
      <c r="F33" s="12">
        <v>1883122</v>
      </c>
      <c r="G33" s="13" t="s">
        <v>58</v>
      </c>
    </row>
    <row r="34" spans="2:7" x14ac:dyDescent="0.25">
      <c r="B34" s="6" t="s">
        <v>36</v>
      </c>
      <c r="C34" s="11">
        <v>2056</v>
      </c>
      <c r="D34" s="12" t="s">
        <v>56</v>
      </c>
      <c r="E34" s="11">
        <v>6737</v>
      </c>
      <c r="F34" s="12">
        <v>2607749</v>
      </c>
      <c r="G34" s="13" t="s">
        <v>58</v>
      </c>
    </row>
    <row r="35" spans="2:7" x14ac:dyDescent="0.25">
      <c r="B35" s="6" t="s">
        <v>37</v>
      </c>
      <c r="C35" s="11">
        <v>2035</v>
      </c>
      <c r="D35" s="12" t="s">
        <v>54</v>
      </c>
      <c r="E35" s="11">
        <v>6713</v>
      </c>
      <c r="F35" s="12">
        <v>2470522</v>
      </c>
      <c r="G35" s="13" t="s">
        <v>57</v>
      </c>
    </row>
    <row r="36" spans="2:7" x14ac:dyDescent="0.25">
      <c r="B36" s="6" t="s">
        <v>38</v>
      </c>
      <c r="C36" s="11">
        <v>2034</v>
      </c>
      <c r="D36" s="12" t="s">
        <v>54</v>
      </c>
      <c r="E36" s="11">
        <v>12885</v>
      </c>
      <c r="F36" s="12">
        <v>3476213</v>
      </c>
      <c r="G36" s="13" t="s">
        <v>57</v>
      </c>
    </row>
    <row r="37" spans="2:7" x14ac:dyDescent="0.25">
      <c r="B37" s="6" t="s">
        <v>39</v>
      </c>
      <c r="C37" s="11">
        <v>2031</v>
      </c>
      <c r="D37" s="12" t="s">
        <v>56</v>
      </c>
      <c r="E37" s="11">
        <v>7840</v>
      </c>
      <c r="F37" s="12">
        <v>2471256</v>
      </c>
      <c r="G37" s="13" t="s">
        <v>58</v>
      </c>
    </row>
    <row r="38" spans="2:7" x14ac:dyDescent="0.25">
      <c r="B38" s="6" t="s">
        <v>40</v>
      </c>
      <c r="C38" s="11">
        <v>1955</v>
      </c>
      <c r="D38" s="12" t="s">
        <v>56</v>
      </c>
      <c r="E38" s="11">
        <v>13351</v>
      </c>
      <c r="F38" s="12">
        <v>1652516</v>
      </c>
      <c r="G38" s="13" t="s">
        <v>57</v>
      </c>
    </row>
    <row r="39" spans="2:7" x14ac:dyDescent="0.25">
      <c r="B39" s="6" t="s">
        <v>41</v>
      </c>
      <c r="C39" s="11">
        <v>1937</v>
      </c>
      <c r="D39" s="12" t="s">
        <v>56</v>
      </c>
      <c r="E39" s="11">
        <v>6090</v>
      </c>
      <c r="F39" s="12">
        <v>2420256</v>
      </c>
      <c r="G39" s="13" t="s">
        <v>58</v>
      </c>
    </row>
    <row r="40" spans="2:7" x14ac:dyDescent="0.25">
      <c r="B40" s="6" t="s">
        <v>42</v>
      </c>
      <c r="C40" s="11">
        <v>1930</v>
      </c>
      <c r="D40" s="12" t="s">
        <v>56</v>
      </c>
      <c r="E40" s="11">
        <v>7423</v>
      </c>
      <c r="F40" s="12">
        <v>2154047</v>
      </c>
      <c r="G40" s="13" t="s">
        <v>58</v>
      </c>
    </row>
    <row r="41" spans="2:7" x14ac:dyDescent="0.25">
      <c r="B41" s="6" t="s">
        <v>43</v>
      </c>
      <c r="C41" s="11">
        <v>1867</v>
      </c>
      <c r="D41" s="12" t="s">
        <v>56</v>
      </c>
      <c r="E41" s="11">
        <v>12957</v>
      </c>
      <c r="F41" s="12">
        <v>2657977</v>
      </c>
      <c r="G41" s="13" t="s">
        <v>57</v>
      </c>
    </row>
    <row r="42" spans="2:7" x14ac:dyDescent="0.25">
      <c r="B42" s="6" t="s">
        <v>44</v>
      </c>
      <c r="C42" s="11">
        <v>1839</v>
      </c>
      <c r="D42" s="12" t="s">
        <v>56</v>
      </c>
      <c r="E42" s="11">
        <v>5243</v>
      </c>
      <c r="F42" s="12">
        <v>1827744</v>
      </c>
      <c r="G42" s="13" t="s">
        <v>57</v>
      </c>
    </row>
    <row r="43" spans="2:7" x14ac:dyDescent="0.25">
      <c r="B43" s="6" t="s">
        <v>45</v>
      </c>
      <c r="C43" s="11">
        <v>1790</v>
      </c>
      <c r="D43" s="12" t="s">
        <v>53</v>
      </c>
      <c r="E43" s="11">
        <v>6823</v>
      </c>
      <c r="F43" s="12">
        <v>2492169</v>
      </c>
      <c r="G43" s="13" t="s">
        <v>58</v>
      </c>
    </row>
    <row r="44" spans="2:7" x14ac:dyDescent="0.25">
      <c r="B44" s="6" t="s">
        <v>46</v>
      </c>
      <c r="C44" s="11">
        <v>1709</v>
      </c>
      <c r="D44" s="12" t="s">
        <v>53</v>
      </c>
      <c r="E44" s="11">
        <v>5405</v>
      </c>
      <c r="F44" s="12">
        <v>2094810</v>
      </c>
      <c r="G44" s="13" t="s">
        <v>57</v>
      </c>
    </row>
    <row r="45" spans="2:7" x14ac:dyDescent="0.25">
      <c r="B45" s="6" t="s">
        <v>47</v>
      </c>
      <c r="C45" s="11">
        <v>1697</v>
      </c>
      <c r="D45" s="12" t="s">
        <v>56</v>
      </c>
      <c r="E45" s="11">
        <v>4923</v>
      </c>
      <c r="F45" s="12">
        <v>1733197</v>
      </c>
      <c r="G45" s="13" t="s">
        <v>57</v>
      </c>
    </row>
    <row r="46" spans="2:7" x14ac:dyDescent="0.25">
      <c r="B46" s="6" t="s">
        <v>48</v>
      </c>
      <c r="C46" s="11">
        <v>1686</v>
      </c>
      <c r="D46" s="12" t="s">
        <v>56</v>
      </c>
      <c r="E46" s="11">
        <v>12745</v>
      </c>
      <c r="F46" s="12">
        <v>2575394</v>
      </c>
      <c r="G46" s="13" t="s">
        <v>57</v>
      </c>
    </row>
    <row r="47" spans="2:7" x14ac:dyDescent="0.25">
      <c r="B47" s="6" t="s">
        <v>49</v>
      </c>
      <c r="C47" s="11">
        <v>1640</v>
      </c>
      <c r="D47" s="12" t="s">
        <v>56</v>
      </c>
      <c r="E47" s="11">
        <v>4508</v>
      </c>
      <c r="F47" s="12">
        <v>1810160</v>
      </c>
      <c r="G47" s="13" t="s">
        <v>57</v>
      </c>
    </row>
    <row r="48" spans="2:7" x14ac:dyDescent="0.25">
      <c r="B48" s="6" t="s">
        <v>50</v>
      </c>
      <c r="C48" s="11">
        <v>1597</v>
      </c>
      <c r="D48" s="12" t="s">
        <v>56</v>
      </c>
      <c r="E48" s="11">
        <v>4465</v>
      </c>
      <c r="F48" s="12">
        <v>1722967</v>
      </c>
      <c r="G48" s="13" t="s">
        <v>58</v>
      </c>
    </row>
    <row r="49" spans="1:7" x14ac:dyDescent="0.25">
      <c r="B49" s="6" t="s">
        <v>51</v>
      </c>
      <c r="C49" s="11">
        <v>1534</v>
      </c>
      <c r="D49" s="12" t="s">
        <v>56</v>
      </c>
      <c r="E49" s="11">
        <v>6657</v>
      </c>
      <c r="F49" s="12">
        <v>243591</v>
      </c>
      <c r="G49" s="13" t="s">
        <v>58</v>
      </c>
    </row>
    <row r="50" spans="1:7" x14ac:dyDescent="0.25">
      <c r="B50" s="3" t="s">
        <v>52</v>
      </c>
      <c r="C50" s="12">
        <v>1521</v>
      </c>
      <c r="D50" s="11" t="s">
        <v>56</v>
      </c>
      <c r="E50" s="12">
        <v>7714</v>
      </c>
      <c r="F50" s="11">
        <v>2567369</v>
      </c>
      <c r="G50" s="14" t="s">
        <v>58</v>
      </c>
    </row>
    <row r="51" spans="1:7" x14ac:dyDescent="0.25">
      <c r="A51" s="1"/>
      <c r="B51" s="4" t="s">
        <v>61</v>
      </c>
      <c r="C51" s="16">
        <v>1429</v>
      </c>
      <c r="D51" s="15" t="s">
        <v>54</v>
      </c>
      <c r="E51" s="16">
        <v>2974</v>
      </c>
      <c r="F51" s="15">
        <v>1299327</v>
      </c>
      <c r="G51" s="17" t="s">
        <v>57</v>
      </c>
    </row>
  </sheetData>
  <mergeCells count="1">
    <mergeCell ref="I2:L2"/>
  </mergeCells>
  <hyperlinks>
    <hyperlink ref="B2" r:id="rId1" display="http://steamcharts.com/app/570"/>
    <hyperlink ref="B3" r:id="rId2" display="http://steamcharts.com/app/730"/>
    <hyperlink ref="B4" r:id="rId3" display="http://steamcharts.com/app/440"/>
    <hyperlink ref="B5" r:id="rId4" display="http://steamcharts.com/app/231670"/>
    <hyperlink ref="B6" r:id="rId5" display="http://steamcharts.com/app/8930"/>
    <hyperlink ref="B7" r:id="rId6" display="http://steamcharts.com/app/72850"/>
    <hyperlink ref="B8" r:id="rId7" display="http://steamcharts.com/app/10"/>
    <hyperlink ref="B9" r:id="rId8" display="http://steamcharts.com/app/4000"/>
    <hyperlink ref="B10" r:id="rId9" display="http://steamcharts.com/app/236430"/>
    <hyperlink ref="B11" r:id="rId10" display="http://steamcharts.com/app/221100"/>
    <hyperlink ref="B12" r:id="rId11" display="http://steamcharts.com/app/252490"/>
    <hyperlink ref="B13" r:id="rId12" display="http://steamcharts.com/app/236390"/>
    <hyperlink ref="B14" r:id="rId13" display="http://steamcharts.com/app/240"/>
    <hyperlink ref="B15" r:id="rId14" display="http://steamcharts.com/app/230410"/>
    <hyperlink ref="B16" r:id="rId15" display="http://steamcharts.com/app/107410"/>
    <hyperlink ref="B17" r:id="rId16" display="http://steamcharts.com/app/105600"/>
    <hyperlink ref="B18" r:id="rId17" display="http://steamcharts.com/app/214950"/>
    <hyperlink ref="B19" r:id="rId18" display="http://steamcharts.com/app/550"/>
    <hyperlink ref="B20" r:id="rId19" display="http://steamcharts.com/app/201810"/>
    <hyperlink ref="B21" r:id="rId20" display="http://steamcharts.com/app/243870"/>
    <hyperlink ref="B22" r:id="rId21" display="http://steamcharts.com/app/207890"/>
    <hyperlink ref="B23" r:id="rId22" display="http://steamcharts.com/app/49520"/>
    <hyperlink ref="B24" r:id="rId23" display="http://steamcharts.com/app/109600"/>
    <hyperlink ref="B25" r:id="rId24" display="http://steamcharts.com/app/218620"/>
    <hyperlink ref="B26" r:id="rId25" display="http://steamcharts.com/app/238960"/>
    <hyperlink ref="B27" r:id="rId26" display="http://steamcharts.com/app/202990"/>
    <hyperlink ref="B28" r:id="rId27" display="http://steamcharts.com/app/244850"/>
    <hyperlink ref="B29" r:id="rId28" display="http://steamcharts.com/app/33930"/>
    <hyperlink ref="B30" r:id="rId29" display="http://steamcharts.com/app/236850"/>
    <hyperlink ref="B31" r:id="rId30" display="http://steamcharts.com/app/42690"/>
    <hyperlink ref="B32" r:id="rId31" display="http://steamcharts.com/app/48700"/>
    <hyperlink ref="B33" r:id="rId32" display="http://steamcharts.com/app/113200"/>
    <hyperlink ref="B34" r:id="rId33" display="http://steamcharts.com/app/22380"/>
    <hyperlink ref="B35" r:id="rId34" display="http://steamcharts.com/app/218230"/>
    <hyperlink ref="B36" r:id="rId35" display="http://steamcharts.com/app/272350"/>
    <hyperlink ref="B37" r:id="rId36" display="http://steamcharts.com/app/10500"/>
    <hyperlink ref="B38" r:id="rId37" display="http://steamcharts.com/app/219640"/>
    <hyperlink ref="B39" r:id="rId38" display="http://steamcharts.com/app/203770"/>
    <hyperlink ref="B40" r:id="rId39" display="http://steamcharts.com/app/227300"/>
    <hyperlink ref="B41" r:id="rId40" display="http://steamcharts.com/app/231430"/>
    <hyperlink ref="B42" r:id="rId41" display="http://steamcharts.com/app/71270"/>
    <hyperlink ref="B43" r:id="rId42" display="http://steamcharts.com/app/220200"/>
    <hyperlink ref="B44" r:id="rId43" display="http://steamcharts.com/app/211820"/>
    <hyperlink ref="B45" r:id="rId44" display="http://steamcharts.com/app/211420"/>
    <hyperlink ref="B46" r:id="rId45" display="http://steamcharts.com/app/209170"/>
    <hyperlink ref="B47" r:id="rId46" display="http://steamcharts.com/app/34330"/>
    <hyperlink ref="B48" r:id="rId47" display="http://steamcharts.com/app/200510"/>
    <hyperlink ref="B49" r:id="rId48" display="http://steamcharts.com/app/237930"/>
    <hyperlink ref="B50" r:id="rId49" display="http://steamcharts.com/app/212680"/>
    <hyperlink ref="B51" r:id="rId50" display="http://steamcharts.com/app/3912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topLeftCell="A176" workbookViewId="0">
      <selection activeCell="I189" sqref="I189"/>
    </sheetView>
  </sheetViews>
  <sheetFormatPr baseColWidth="10" defaultRowHeight="15" x14ac:dyDescent="0.25"/>
  <cols>
    <col min="1" max="1" width="25.140625" bestFit="1" customWidth="1"/>
    <col min="2" max="2" width="14.5703125" bestFit="1" customWidth="1"/>
    <col min="3" max="4" width="18.28515625" bestFit="1" customWidth="1"/>
    <col min="5" max="5" width="27.28515625" bestFit="1" customWidth="1"/>
    <col min="6" max="6" width="16.28515625" bestFit="1" customWidth="1"/>
    <col min="7" max="7" width="18.28515625" bestFit="1" customWidth="1"/>
    <col min="8" max="8" width="13.28515625" bestFit="1" customWidth="1"/>
    <col min="9" max="9" width="17.5703125" bestFit="1" customWidth="1"/>
    <col min="10" max="10" width="13.28515625" bestFit="1" customWidth="1"/>
    <col min="11" max="11" width="11.5703125" bestFit="1" customWidth="1"/>
    <col min="12" max="13" width="12.42578125" bestFit="1" customWidth="1"/>
    <col min="14" max="14" width="11.42578125" bestFit="1" customWidth="1"/>
    <col min="15" max="15" width="11.5703125" bestFit="1" customWidth="1"/>
    <col min="16" max="16" width="13.28515625" bestFit="1" customWidth="1"/>
  </cols>
  <sheetData>
    <row r="1" spans="1:9" x14ac:dyDescent="0.25">
      <c r="A1" s="44" t="s">
        <v>62</v>
      </c>
      <c r="B1" s="44"/>
      <c r="C1" s="44"/>
    </row>
    <row r="2" spans="1:9" x14ac:dyDescent="0.25">
      <c r="B2" t="s">
        <v>83</v>
      </c>
      <c r="C2">
        <f>SUM(C3:C5)</f>
        <v>50</v>
      </c>
    </row>
    <row r="3" spans="1:9" x14ac:dyDescent="0.25">
      <c r="A3" t="s">
        <v>63</v>
      </c>
      <c r="B3" t="s">
        <v>54</v>
      </c>
      <c r="C3">
        <f>COUNTIF(Données!D2:D51,"Free To Play")</f>
        <v>10</v>
      </c>
    </row>
    <row r="4" spans="1:9" x14ac:dyDescent="0.25">
      <c r="B4" t="s">
        <v>53</v>
      </c>
      <c r="C4">
        <f>COUNTIF(Données!D2:D51,"Early Access")</f>
        <v>5</v>
      </c>
    </row>
    <row r="5" spans="1:9" x14ac:dyDescent="0.25">
      <c r="B5" t="s">
        <v>56</v>
      </c>
      <c r="C5">
        <f>COUNTIF(Données!D2:D51,"Regular Game")</f>
        <v>35</v>
      </c>
    </row>
    <row r="7" spans="1:9" x14ac:dyDescent="0.25">
      <c r="A7" t="s">
        <v>64</v>
      </c>
      <c r="B7" t="s">
        <v>57</v>
      </c>
      <c r="C7">
        <f>COUNTIF(Données!G2:G51,"Yes")</f>
        <v>37</v>
      </c>
    </row>
    <row r="8" spans="1:9" x14ac:dyDescent="0.25">
      <c r="B8" t="s">
        <v>58</v>
      </c>
      <c r="C8">
        <f>COUNTIF(Données!G2:G51,"No")</f>
        <v>13</v>
      </c>
    </row>
    <row r="9" spans="1:9" x14ac:dyDescent="0.25">
      <c r="B9" t="s">
        <v>83</v>
      </c>
      <c r="C9">
        <f>SUM(C7:C8)</f>
        <v>50</v>
      </c>
    </row>
    <row r="12" spans="1:9" x14ac:dyDescent="0.25">
      <c r="A12" s="44" t="s">
        <v>65</v>
      </c>
      <c r="B12" s="44"/>
      <c r="C12" s="44"/>
    </row>
    <row r="13" spans="1:9" x14ac:dyDescent="0.25">
      <c r="B13" t="s">
        <v>26</v>
      </c>
      <c r="C13" t="s">
        <v>27</v>
      </c>
      <c r="D13" t="s">
        <v>28</v>
      </c>
      <c r="F13" t="s">
        <v>71</v>
      </c>
      <c r="G13" t="s">
        <v>26</v>
      </c>
      <c r="H13" t="s">
        <v>27</v>
      </c>
      <c r="I13" t="s">
        <v>28</v>
      </c>
    </row>
    <row r="14" spans="1:9" x14ac:dyDescent="0.25">
      <c r="A14" t="s">
        <v>67</v>
      </c>
      <c r="B14">
        <f>_xlfn.QUARTILE.INC(Données!C2:C51,1)</f>
        <v>1941.5</v>
      </c>
      <c r="C14">
        <f>_xlfn.QUARTILE.INC(Données!E2:E51,1)</f>
        <v>7470.75</v>
      </c>
      <c r="D14">
        <f>_xlfn.QUARTILE.INC(Données!F2:F51,1)</f>
        <v>2470705.5</v>
      </c>
      <c r="F14" t="s">
        <v>67</v>
      </c>
      <c r="G14">
        <f>_xlfn.QUARTILE.INC(Données!C3:C51,1)</f>
        <v>1937</v>
      </c>
      <c r="H14">
        <f>_xlfn.QUARTILE.INC(Données!E3:E51,1)</f>
        <v>7423</v>
      </c>
      <c r="I14">
        <f>_xlfn.QUARTILE.INC(Données!F3:F51,1)</f>
        <v>2470522</v>
      </c>
    </row>
    <row r="15" spans="1:9" x14ac:dyDescent="0.25">
      <c r="A15" t="s">
        <v>66</v>
      </c>
      <c r="B15">
        <f>MIN(Données!C2:C51)</f>
        <v>1429</v>
      </c>
      <c r="C15">
        <f>MIN(Données!E2:E51)</f>
        <v>2974</v>
      </c>
      <c r="D15">
        <f>MIN(Données!F2:F51)</f>
        <v>243591</v>
      </c>
      <c r="F15" t="s">
        <v>66</v>
      </c>
      <c r="G15">
        <f>MIN(Données!C3:C51)</f>
        <v>1429</v>
      </c>
      <c r="H15">
        <f>MIN(Données!E3:E51)</f>
        <v>2974</v>
      </c>
      <c r="I15">
        <f>MIN(Données!F3:F51)</f>
        <v>243591</v>
      </c>
    </row>
    <row r="16" spans="1:9" x14ac:dyDescent="0.25">
      <c r="A16" t="s">
        <v>68</v>
      </c>
      <c r="B16">
        <f>MEDIAN(Données!C2:C51)</f>
        <v>2605.5</v>
      </c>
      <c r="C16">
        <f>MEDIAN(Données!E2:E51)</f>
        <v>11806.5</v>
      </c>
      <c r="D16">
        <f>MEDIAN(Données!F2:F51)</f>
        <v>3278166.5</v>
      </c>
      <c r="F16" t="s">
        <v>68</v>
      </c>
      <c r="G16">
        <f>MEDIAN(Données!C3:C51)</f>
        <v>2579</v>
      </c>
      <c r="H16">
        <f>MEDIAN(Données!E3:E51)</f>
        <v>11805</v>
      </c>
      <c r="I16">
        <f>MEDIAN(Données!F3:F51)</f>
        <v>3158064</v>
      </c>
    </row>
    <row r="17" spans="1:9" x14ac:dyDescent="0.25">
      <c r="A17" t="s">
        <v>70</v>
      </c>
      <c r="B17">
        <f>MAX(Données!C2:C51)</f>
        <v>547453</v>
      </c>
      <c r="C17">
        <f>MAX(Données!E2:E51)</f>
        <v>843024</v>
      </c>
      <c r="D17">
        <f>MAX(Données!F2:F51)</f>
        <v>329503280</v>
      </c>
      <c r="F17" t="s">
        <v>70</v>
      </c>
      <c r="G17">
        <f>MAX(Données!C3:C51)</f>
        <v>51229</v>
      </c>
      <c r="H17">
        <f>MAX(Données!E3:E51)</f>
        <v>170137</v>
      </c>
      <c r="I17">
        <f>MAX(Données!F3:F51)</f>
        <v>60091852</v>
      </c>
    </row>
    <row r="18" spans="1:9" x14ac:dyDescent="0.25">
      <c r="A18" t="s">
        <v>69</v>
      </c>
      <c r="B18">
        <f>_xlfn.QUARTILE.INC(Données!C2:C51,3)</f>
        <v>8320.5</v>
      </c>
      <c r="C18">
        <f>_xlfn.QUARTILE.INC(Données!E2:E51,3)</f>
        <v>26003</v>
      </c>
      <c r="D18">
        <f>_xlfn.QUARTILE.INC(Données!F2:F51,3)</f>
        <v>8898898.75</v>
      </c>
      <c r="F18" t="s">
        <v>69</v>
      </c>
      <c r="G18">
        <f>_xlfn.QUARTILE.INC(Données!C3:C51,3)</f>
        <v>7863</v>
      </c>
      <c r="H18">
        <f>_xlfn.QUARTILE.INC(Données!E3:E51,3)</f>
        <v>25328</v>
      </c>
      <c r="I18">
        <f>_xlfn.QUARTILE.INC(Données!F3:F51,3)</f>
        <v>8884552</v>
      </c>
    </row>
    <row r="37" spans="1:17" x14ac:dyDescent="0.25">
      <c r="A37" t="s">
        <v>72</v>
      </c>
      <c r="G37" s="51" t="s">
        <v>77</v>
      </c>
      <c r="H37" s="52"/>
      <c r="I37" s="52"/>
      <c r="J37" s="52"/>
      <c r="K37" s="53"/>
      <c r="M37" s="51" t="s">
        <v>78</v>
      </c>
      <c r="N37" s="52"/>
      <c r="O37" s="52"/>
      <c r="P37" s="52"/>
      <c r="Q37" s="53"/>
    </row>
    <row r="39" spans="1:17" x14ac:dyDescent="0.25">
      <c r="A39" s="20" t="s">
        <v>25</v>
      </c>
      <c r="B39" s="45" t="s">
        <v>74</v>
      </c>
      <c r="C39" s="45" t="s">
        <v>53</v>
      </c>
      <c r="D39" s="47" t="s">
        <v>56</v>
      </c>
      <c r="E39" s="43" t="s">
        <v>79</v>
      </c>
      <c r="G39" s="20" t="s">
        <v>25</v>
      </c>
      <c r="H39" s="27" t="s">
        <v>74</v>
      </c>
      <c r="I39" s="27" t="s">
        <v>53</v>
      </c>
      <c r="J39" s="28" t="s">
        <v>56</v>
      </c>
      <c r="M39" s="20" t="s">
        <v>25</v>
      </c>
      <c r="N39" s="27" t="s">
        <v>74</v>
      </c>
      <c r="O39" s="27" t="s">
        <v>53</v>
      </c>
      <c r="P39" s="28" t="s">
        <v>56</v>
      </c>
    </row>
    <row r="40" spans="1:17" x14ac:dyDescent="0.25">
      <c r="A40" s="21" t="s">
        <v>73</v>
      </c>
      <c r="B40" s="46"/>
      <c r="C40" s="46"/>
      <c r="D40" s="48"/>
      <c r="E40" s="43"/>
      <c r="G40" s="21" t="s">
        <v>73</v>
      </c>
      <c r="H40" s="29"/>
      <c r="I40" s="29"/>
      <c r="J40" s="30"/>
      <c r="M40" s="21" t="s">
        <v>73</v>
      </c>
      <c r="N40" s="29"/>
      <c r="O40" s="29"/>
      <c r="P40" s="30"/>
    </row>
    <row r="41" spans="1:17" x14ac:dyDescent="0.25">
      <c r="A41" s="23" t="s">
        <v>75</v>
      </c>
      <c r="B41" s="24">
        <f>COUNTIFS(T,"Free To Play",MP,"Yes")</f>
        <v>10</v>
      </c>
      <c r="C41" s="25">
        <f>COUNTIFS(T,"Early Access",MP,"Yes")</f>
        <v>4</v>
      </c>
      <c r="D41" s="26">
        <f>COUNTIFS(T,"Regular Game",MP,"Yes")</f>
        <v>23</v>
      </c>
      <c r="E41">
        <f>SUM(B41:D41)</f>
        <v>37</v>
      </c>
      <c r="G41" s="23" t="s">
        <v>75</v>
      </c>
      <c r="H41" s="32">
        <f>B41/B43</f>
        <v>1</v>
      </c>
      <c r="I41" s="36">
        <f>C41/C43</f>
        <v>0.8</v>
      </c>
      <c r="J41" s="37">
        <f>D41/D43</f>
        <v>0.65714285714285714</v>
      </c>
      <c r="K41" s="39">
        <f>AVERAGE(H41:J41)</f>
        <v>0.81904761904761914</v>
      </c>
      <c r="M41" s="23" t="s">
        <v>75</v>
      </c>
      <c r="N41" s="32">
        <f>B41/E41</f>
        <v>0.27027027027027029</v>
      </c>
      <c r="O41" s="36">
        <f>C41/E41</f>
        <v>0.10810810810810811</v>
      </c>
      <c r="P41" s="37">
        <f>D41/E41</f>
        <v>0.6216216216216216</v>
      </c>
      <c r="Q41" s="34">
        <f>SUM(N41:P41)</f>
        <v>1</v>
      </c>
    </row>
    <row r="42" spans="1:17" x14ac:dyDescent="0.25">
      <c r="A42" s="22" t="s">
        <v>76</v>
      </c>
      <c r="B42" s="18">
        <f>COUNTIFS(T,"Free To Play",MP,"No")</f>
        <v>0</v>
      </c>
      <c r="C42" s="21">
        <f>COUNTIFS(T,"Early Access",MP,"No")</f>
        <v>1</v>
      </c>
      <c r="D42" s="19">
        <f>COUNTIFS(T,"Regular Game",MP,"No")</f>
        <v>12</v>
      </c>
      <c r="E42">
        <f>SUM(B42:D42)</f>
        <v>13</v>
      </c>
      <c r="G42" s="22" t="s">
        <v>76</v>
      </c>
      <c r="H42" s="33">
        <f>B42/B43</f>
        <v>0</v>
      </c>
      <c r="I42" s="35">
        <f>C42/C43</f>
        <v>0.2</v>
      </c>
      <c r="J42" s="38">
        <f>D42/D43</f>
        <v>0.34285714285714286</v>
      </c>
      <c r="K42" s="39">
        <f>AVERAGE(H42:J42)</f>
        <v>0.18095238095238098</v>
      </c>
      <c r="M42" s="22" t="s">
        <v>76</v>
      </c>
      <c r="N42" s="33">
        <f>B42/E42</f>
        <v>0</v>
      </c>
      <c r="O42" s="35">
        <f>C42/E42</f>
        <v>7.6923076923076927E-2</v>
      </c>
      <c r="P42" s="38">
        <f>D42/E42</f>
        <v>0.92307692307692313</v>
      </c>
      <c r="Q42" s="34">
        <f>SUM(N42:P42)</f>
        <v>1</v>
      </c>
    </row>
    <row r="43" spans="1:17" x14ac:dyDescent="0.25">
      <c r="A43" s="31" t="s">
        <v>79</v>
      </c>
      <c r="B43">
        <f>SUM(B41:B42)</f>
        <v>10</v>
      </c>
      <c r="C43">
        <f>SUM(C41:C42)</f>
        <v>5</v>
      </c>
      <c r="D43">
        <f>SUM(D41:D42)</f>
        <v>35</v>
      </c>
      <c r="E43">
        <f>SUM(B43:D43)</f>
        <v>50</v>
      </c>
      <c r="H43" s="34">
        <f>SUM(H41:H42)</f>
        <v>1</v>
      </c>
      <c r="I43" s="34">
        <f>SUM(I41:I42)</f>
        <v>1</v>
      </c>
      <c r="J43" s="34">
        <f>SUM(J41:J42)</f>
        <v>1</v>
      </c>
      <c r="N43" s="39">
        <f>AVERAGE(N41:N42)</f>
        <v>0.13513513513513514</v>
      </c>
      <c r="O43" s="39">
        <f>AVERAGE(O41:O42)</f>
        <v>9.2515592515592521E-2</v>
      </c>
      <c r="P43" s="39">
        <f>AVERAGE(P41:P42)</f>
        <v>0.77234927234927242</v>
      </c>
    </row>
    <row r="45" spans="1:17" x14ac:dyDescent="0.25">
      <c r="A45" s="20" t="s">
        <v>25</v>
      </c>
      <c r="B45" s="45" t="s">
        <v>74</v>
      </c>
      <c r="C45" s="45" t="s">
        <v>53</v>
      </c>
      <c r="D45" s="47" t="s">
        <v>56</v>
      </c>
      <c r="E45" s="43" t="s">
        <v>79</v>
      </c>
      <c r="G45" s="51" t="s">
        <v>84</v>
      </c>
      <c r="H45" s="52"/>
      <c r="I45" s="52"/>
      <c r="J45" s="52"/>
      <c r="K45" s="53"/>
    </row>
    <row r="46" spans="1:17" x14ac:dyDescent="0.25">
      <c r="A46" s="21" t="s">
        <v>73</v>
      </c>
      <c r="B46" s="46"/>
      <c r="C46" s="46"/>
      <c r="D46" s="48"/>
      <c r="E46" s="43"/>
      <c r="G46" s="20" t="s">
        <v>25</v>
      </c>
      <c r="H46" s="45" t="s">
        <v>74</v>
      </c>
      <c r="I46" s="45" t="s">
        <v>53</v>
      </c>
      <c r="J46" s="47" t="s">
        <v>56</v>
      </c>
      <c r="K46" s="43" t="s">
        <v>79</v>
      </c>
    </row>
    <row r="47" spans="1:17" x14ac:dyDescent="0.25">
      <c r="A47" s="23" t="s">
        <v>75</v>
      </c>
      <c r="B47" s="32">
        <f>COUNTIFS(T,"Free To Play",MP,"Yes")/50</f>
        <v>0.2</v>
      </c>
      <c r="C47" s="36">
        <f>COUNTIFS(T,"Early Access",MP,"Yes")/50</f>
        <v>0.08</v>
      </c>
      <c r="D47" s="37">
        <f>COUNTIFS(T,"Regular Game",MP,"Yes")/50</f>
        <v>0.46</v>
      </c>
      <c r="E47" s="34">
        <f>SUM(B47:D47)</f>
        <v>0.74</v>
      </c>
      <c r="G47" s="21" t="s">
        <v>73</v>
      </c>
      <c r="H47" s="46"/>
      <c r="I47" s="46"/>
      <c r="J47" s="48"/>
      <c r="K47" s="43"/>
    </row>
    <row r="48" spans="1:17" x14ac:dyDescent="0.25">
      <c r="A48" s="22" t="s">
        <v>76</v>
      </c>
      <c r="B48" s="33">
        <f>COUNTIFS(T,"Free To Play",MP,"No")/50</f>
        <v>0</v>
      </c>
      <c r="C48" s="35">
        <f>COUNTIFS(T,"Early Access",MP,"No")/50</f>
        <v>0.02</v>
      </c>
      <c r="D48" s="38">
        <f>COUNTIFS(T,"Regular Game",MP,"No")/50</f>
        <v>0.24</v>
      </c>
      <c r="E48" s="34">
        <f>SUM(B48:D48)</f>
        <v>0.26</v>
      </c>
      <c r="G48" s="23" t="s">
        <v>75</v>
      </c>
      <c r="H48" s="32">
        <f>H50*K48</f>
        <v>0.14799999999999999</v>
      </c>
      <c r="I48" s="36">
        <f>I50*K48</f>
        <v>7.3999999999999996E-2</v>
      </c>
      <c r="J48" s="37">
        <f>J50*K48</f>
        <v>0.51800000000000002</v>
      </c>
      <c r="K48" s="34">
        <f>E47</f>
        <v>0.74</v>
      </c>
    </row>
    <row r="49" spans="1:11" x14ac:dyDescent="0.25">
      <c r="A49" s="31" t="s">
        <v>79</v>
      </c>
      <c r="B49" s="34">
        <f>SUM(B47:B48)</f>
        <v>0.2</v>
      </c>
      <c r="C49" s="34">
        <f>SUM(C47:C48)</f>
        <v>0.1</v>
      </c>
      <c r="D49" s="34">
        <f>SUM(D47:D48)</f>
        <v>0.7</v>
      </c>
      <c r="E49" s="34">
        <f>SUM(B49:D49)</f>
        <v>1</v>
      </c>
      <c r="G49" s="22" t="s">
        <v>76</v>
      </c>
      <c r="H49" s="33">
        <f>H50*K49</f>
        <v>5.2000000000000005E-2</v>
      </c>
      <c r="I49" s="35">
        <f>I50*K49</f>
        <v>2.6000000000000002E-2</v>
      </c>
      <c r="J49" s="38">
        <f>J50*K49</f>
        <v>0.182</v>
      </c>
      <c r="K49" s="34">
        <f>E48</f>
        <v>0.26</v>
      </c>
    </row>
    <row r="50" spans="1:11" x14ac:dyDescent="0.25">
      <c r="G50" s="31" t="s">
        <v>79</v>
      </c>
      <c r="H50" s="34">
        <f>B49</f>
        <v>0.2</v>
      </c>
      <c r="I50" s="34">
        <f>C49</f>
        <v>0.1</v>
      </c>
      <c r="J50" s="34">
        <f>D49</f>
        <v>0.7</v>
      </c>
      <c r="K50" s="34">
        <f>E49</f>
        <v>1</v>
      </c>
    </row>
    <row r="51" spans="1:11" x14ac:dyDescent="0.25">
      <c r="H51" s="54"/>
      <c r="I51" s="49"/>
      <c r="J51" s="54"/>
    </row>
    <row r="52" spans="1:11" x14ac:dyDescent="0.25">
      <c r="A52" s="49" t="s">
        <v>80</v>
      </c>
      <c r="B52">
        <f>K62</f>
        <v>4.8559548559548578</v>
      </c>
      <c r="F52" s="49" t="s">
        <v>85</v>
      </c>
      <c r="G52" s="20" t="s">
        <v>25</v>
      </c>
      <c r="H52" s="45" t="s">
        <v>74</v>
      </c>
      <c r="I52" s="45" t="s">
        <v>53</v>
      </c>
      <c r="J52" s="47" t="s">
        <v>56</v>
      </c>
      <c r="K52" s="55" t="s">
        <v>79</v>
      </c>
    </row>
    <row r="53" spans="1:11" x14ac:dyDescent="0.25">
      <c r="A53" s="31" t="s">
        <v>81</v>
      </c>
      <c r="B53">
        <f>SQRT(B52/(B52+50))</f>
        <v>0.29752634748861961</v>
      </c>
      <c r="G53" s="21" t="s">
        <v>73</v>
      </c>
      <c r="H53" s="46"/>
      <c r="I53" s="46"/>
      <c r="J53" s="48"/>
      <c r="K53" s="55"/>
    </row>
    <row r="54" spans="1:11" x14ac:dyDescent="0.25">
      <c r="A54" s="31" t="s">
        <v>82</v>
      </c>
      <c r="B54">
        <f>SQRT(B52/(50*(MIN(3.2)-1)))</f>
        <v>0.21010722059235412</v>
      </c>
      <c r="G54" s="23" t="s">
        <v>75</v>
      </c>
      <c r="H54" s="25">
        <f t="shared" ref="H54:J54" si="0">H48*$K$56</f>
        <v>7.3999999999999995</v>
      </c>
      <c r="I54" s="25">
        <f t="shared" si="0"/>
        <v>3.6999999999999997</v>
      </c>
      <c r="J54" s="25">
        <f t="shared" si="0"/>
        <v>25.900000000000002</v>
      </c>
      <c r="K54">
        <f>K48*$K$56</f>
        <v>37</v>
      </c>
    </row>
    <row r="55" spans="1:11" x14ac:dyDescent="0.25">
      <c r="G55" s="22" t="s">
        <v>76</v>
      </c>
      <c r="H55" s="25">
        <f t="shared" ref="H55:J56" si="1">H49*$K$56</f>
        <v>2.6</v>
      </c>
      <c r="I55" s="25">
        <f t="shared" si="1"/>
        <v>1.3</v>
      </c>
      <c r="J55" s="25">
        <f t="shared" si="1"/>
        <v>9.1</v>
      </c>
      <c r="K55">
        <f>K49*$K$56</f>
        <v>13</v>
      </c>
    </row>
    <row r="56" spans="1:11" x14ac:dyDescent="0.25">
      <c r="G56" s="31" t="s">
        <v>79</v>
      </c>
      <c r="H56">
        <f t="shared" si="1"/>
        <v>10</v>
      </c>
      <c r="I56">
        <f t="shared" si="1"/>
        <v>5</v>
      </c>
      <c r="J56">
        <f t="shared" si="1"/>
        <v>35</v>
      </c>
      <c r="K56">
        <f>E43</f>
        <v>50</v>
      </c>
    </row>
    <row r="58" spans="1:11" x14ac:dyDescent="0.25">
      <c r="F58" t="s">
        <v>86</v>
      </c>
      <c r="G58" s="20" t="s">
        <v>25</v>
      </c>
      <c r="H58" s="45" t="s">
        <v>74</v>
      </c>
      <c r="I58" s="45" t="s">
        <v>53</v>
      </c>
      <c r="J58" s="47" t="s">
        <v>56</v>
      </c>
      <c r="K58" s="55" t="s">
        <v>79</v>
      </c>
    </row>
    <row r="59" spans="1:11" x14ac:dyDescent="0.25">
      <c r="G59" s="21" t="s">
        <v>73</v>
      </c>
      <c r="H59" s="46"/>
      <c r="I59" s="46"/>
      <c r="J59" s="48"/>
      <c r="K59" s="55"/>
    </row>
    <row r="60" spans="1:11" x14ac:dyDescent="0.25">
      <c r="G60" s="23" t="s">
        <v>75</v>
      </c>
      <c r="H60" s="25">
        <f>((B41-H54)^2)/H54</f>
        <v>0.91351351351351395</v>
      </c>
      <c r="I60" s="25">
        <f t="shared" ref="I60:J60" si="2">((C41-I54)^2)/I54</f>
        <v>2.4324324324324371E-2</v>
      </c>
      <c r="J60" s="25">
        <f t="shared" si="2"/>
        <v>0.32471042471042516</v>
      </c>
    </row>
    <row r="61" spans="1:11" x14ac:dyDescent="0.25">
      <c r="G61" s="22" t="s">
        <v>76</v>
      </c>
      <c r="H61" s="25">
        <f>((B42-H55)^2)/H55</f>
        <v>2.6</v>
      </c>
      <c r="I61" s="25">
        <f>((C42-I55)^2)/I55</f>
        <v>6.9230769230769248E-2</v>
      </c>
      <c r="J61" s="25">
        <f>((D42-J55)^2)/J55</f>
        <v>0.92417582417582445</v>
      </c>
    </row>
    <row r="62" spans="1:11" x14ac:dyDescent="0.25">
      <c r="G62" s="31" t="s">
        <v>79</v>
      </c>
      <c r="K62">
        <f>SUM(H60:J61)</f>
        <v>4.8559548559548578</v>
      </c>
    </row>
    <row r="63" spans="1:11" x14ac:dyDescent="0.25">
      <c r="A63" t="s">
        <v>87</v>
      </c>
    </row>
    <row r="64" spans="1:11" x14ac:dyDescent="0.25">
      <c r="I64" s="56" t="s">
        <v>95</v>
      </c>
    </row>
    <row r="65" spans="1:10" x14ac:dyDescent="0.25">
      <c r="C65" s="50" t="s">
        <v>28</v>
      </c>
      <c r="D65" s="50"/>
      <c r="H65" s="8" t="s">
        <v>25</v>
      </c>
      <c r="I65" s="9" t="s">
        <v>28</v>
      </c>
      <c r="J65" s="2" t="s">
        <v>96</v>
      </c>
    </row>
    <row r="66" spans="1:10" x14ac:dyDescent="0.25">
      <c r="A66" t="s">
        <v>88</v>
      </c>
      <c r="B66" s="2" t="s">
        <v>89</v>
      </c>
      <c r="C66" s="2" t="s">
        <v>90</v>
      </c>
      <c r="D66" s="2" t="s">
        <v>92</v>
      </c>
      <c r="E66" s="2" t="s">
        <v>94</v>
      </c>
      <c r="F66" s="2" t="s">
        <v>93</v>
      </c>
      <c r="G66" s="2" t="s">
        <v>97</v>
      </c>
      <c r="H66" s="12" t="s">
        <v>54</v>
      </c>
      <c r="I66" s="57">
        <f>(Données!F2 - J66) ^ 2</f>
        <v>8.3903009913322512E+16</v>
      </c>
      <c r="J66">
        <f>IF(H66=$A$67, $C$67, IF(H66=$A$68, $C$68, $C$69))</f>
        <v>39843117.200000003</v>
      </c>
    </row>
    <row r="67" spans="1:10" x14ac:dyDescent="0.25">
      <c r="A67" s="49" t="s">
        <v>54</v>
      </c>
      <c r="B67">
        <f>COUNTIFS(T,A67)</f>
        <v>10</v>
      </c>
      <c r="C67">
        <f>AVERAGEIFS(THP,T,A67)</f>
        <v>39843117.200000003</v>
      </c>
      <c r="D67">
        <f>(B67/$B$70) * (SUMIFS($I$66:$I$115,T,A67)/B67)</f>
        <v>1881045331798363</v>
      </c>
      <c r="E67">
        <f>(($B$67 * ($C$67 - C67)^2) + ($B$68 * ($C$68 - C67)^2) + ($B$69 * ($C$69 - C67)^2))/$B$70</f>
        <v>833375176824435.37</v>
      </c>
      <c r="F67">
        <f>D67+E67</f>
        <v>2714420508622798.5</v>
      </c>
      <c r="G67">
        <f>E67/F67</f>
        <v>0.30701771305406939</v>
      </c>
      <c r="H67" s="14" t="s">
        <v>56</v>
      </c>
      <c r="I67" s="57">
        <f>(Données!F3 - J67) ^ 2</f>
        <v>2736530541218646.5</v>
      </c>
      <c r="J67">
        <f t="shared" ref="J67:J115" si="3">IF(H67=$A$67, $C$67, IF(H67=$A$68, $C$68, $C$69))</f>
        <v>7779993.4857142856</v>
      </c>
    </row>
    <row r="68" spans="1:10" x14ac:dyDescent="0.25">
      <c r="A68" s="49" t="s">
        <v>53</v>
      </c>
      <c r="B68">
        <f>COUNTIFS(T,A68)</f>
        <v>5</v>
      </c>
      <c r="C68">
        <f>AVERAGEIFS(THP,T,A68)</f>
        <v>6117096.7999999998</v>
      </c>
      <c r="D68">
        <f>(B68/$B$70) * (SUMIFS($I$66:$I$115,T,A68)/B68)</f>
        <v>1949443836696.936</v>
      </c>
      <c r="E68">
        <f t="shared" ref="E68:E69" si="4">(($B$67 * ($C$67 - C68)^2) + ($B$68 * ($C$68 - C68)^2) + ($B$69 * ($C$69 - C68)^2))/$B$70</f>
        <v>229424548175394.97</v>
      </c>
      <c r="F68">
        <f t="shared" ref="F68:F69" si="5">D68+E68</f>
        <v>231373992012091.91</v>
      </c>
      <c r="G68">
        <f t="shared" ref="G68:G69" si="6">E68/F68</f>
        <v>0.99157449020201438</v>
      </c>
      <c r="H68" s="12" t="s">
        <v>54</v>
      </c>
      <c r="I68" s="57">
        <f>(Données!F4 - J68) ^ 2</f>
        <v>34106536742432.074</v>
      </c>
      <c r="J68">
        <f t="shared" si="3"/>
        <v>39843117.200000003</v>
      </c>
    </row>
    <row r="69" spans="1:10" x14ac:dyDescent="0.25">
      <c r="A69" s="49" t="s">
        <v>56</v>
      </c>
      <c r="B69">
        <f>COUNTIFS(T,A69)</f>
        <v>35</v>
      </c>
      <c r="C69">
        <f>AVERAGEIFS(THP,T,A69)</f>
        <v>7779993.4857142856</v>
      </c>
      <c r="D69">
        <f>(B69/$B$70) * (SUMIFS($I$66:$I$115,T,A69)/B69)</f>
        <v>86532369835980.25</v>
      </c>
      <c r="E69">
        <f t="shared" si="4"/>
        <v>205885303002254.19</v>
      </c>
      <c r="F69">
        <f t="shared" si="5"/>
        <v>292417672838234.44</v>
      </c>
      <c r="G69">
        <f t="shared" si="6"/>
        <v>0.7040795482841764</v>
      </c>
      <c r="H69" s="14" t="s">
        <v>56</v>
      </c>
      <c r="I69" s="57">
        <f>(Données!F5 - J69) ^ 2</f>
        <v>276379503461880.66</v>
      </c>
      <c r="J69">
        <f t="shared" si="3"/>
        <v>7779993.4857142856</v>
      </c>
    </row>
    <row r="70" spans="1:10" x14ac:dyDescent="0.25">
      <c r="A70" s="49" t="s">
        <v>83</v>
      </c>
      <c r="B70">
        <f>SUM(B67:B69)</f>
        <v>50</v>
      </c>
      <c r="C70">
        <f>AVERAGE(THP)</f>
        <v>14026328.560000001</v>
      </c>
      <c r="F70">
        <f>VAR(THP)</f>
        <v>2179995659809227</v>
      </c>
      <c r="H70" s="14" t="s">
        <v>56</v>
      </c>
      <c r="I70" s="57">
        <f>(Données!F6 - J70) ^ 2</f>
        <v>215696616517999.75</v>
      </c>
      <c r="J70">
        <f t="shared" si="3"/>
        <v>7779993.4857142856</v>
      </c>
    </row>
    <row r="71" spans="1:10" x14ac:dyDescent="0.25">
      <c r="H71" s="14" t="s">
        <v>56</v>
      </c>
      <c r="I71" s="57">
        <f>(Données!F7 - J71) ^ 2</f>
        <v>77738528201882.969</v>
      </c>
      <c r="J71">
        <f t="shared" si="3"/>
        <v>7779993.4857142856</v>
      </c>
    </row>
    <row r="72" spans="1:10" x14ac:dyDescent="0.25">
      <c r="H72" s="14" t="s">
        <v>56</v>
      </c>
      <c r="I72" s="57">
        <f>(Données!F8 - J72) ^ 2</f>
        <v>24498951119940.578</v>
      </c>
      <c r="J72">
        <f t="shared" si="3"/>
        <v>7779993.4857142856</v>
      </c>
    </row>
    <row r="73" spans="1:10" x14ac:dyDescent="0.25">
      <c r="H73" s="14" t="s">
        <v>56</v>
      </c>
      <c r="I73" s="57">
        <f>(Données!F9 - J73) ^ 2</f>
        <v>93283985774085.484</v>
      </c>
      <c r="J73">
        <f t="shared" si="3"/>
        <v>7779993.4857142856</v>
      </c>
    </row>
    <row r="74" spans="1:10" x14ac:dyDescent="0.25">
      <c r="A74" t="s">
        <v>98</v>
      </c>
      <c r="H74" s="14" t="s">
        <v>56</v>
      </c>
      <c r="I74" s="57">
        <f>(Données!F10 - J74) ^ 2</f>
        <v>218228100971642.97</v>
      </c>
      <c r="J74">
        <f t="shared" si="3"/>
        <v>7779993.4857142856</v>
      </c>
    </row>
    <row r="75" spans="1:10" x14ac:dyDescent="0.25">
      <c r="H75" s="12" t="s">
        <v>53</v>
      </c>
      <c r="I75" s="57">
        <f>(Données!F11 - J75) ^ 2</f>
        <v>43011944229140.641</v>
      </c>
      <c r="J75">
        <f t="shared" si="3"/>
        <v>6117096.7999999998</v>
      </c>
    </row>
    <row r="76" spans="1:10" x14ac:dyDescent="0.25">
      <c r="H76" s="12" t="s">
        <v>53</v>
      </c>
      <c r="I76" s="57">
        <f>(Données!F12 - J76) ^ 2</f>
        <v>16385479837563.242</v>
      </c>
      <c r="J76">
        <f t="shared" si="3"/>
        <v>6117096.7999999998</v>
      </c>
    </row>
    <row r="77" spans="1:10" x14ac:dyDescent="0.25">
      <c r="H77" s="12" t="s">
        <v>54</v>
      </c>
      <c r="I77" s="57">
        <f>(Données!F13 - J77) ^ 2</f>
        <v>1079880824316216.2</v>
      </c>
      <c r="J77">
        <f t="shared" si="3"/>
        <v>39843117.200000003</v>
      </c>
    </row>
    <row r="78" spans="1:10" x14ac:dyDescent="0.25">
      <c r="H78" s="12" t="s">
        <v>56</v>
      </c>
      <c r="I78" s="57">
        <f>(Données!F14 - J78) ^ 2</f>
        <v>1262673629761.6074</v>
      </c>
      <c r="J78">
        <f t="shared" si="3"/>
        <v>7779993.4857142856</v>
      </c>
    </row>
    <row r="79" spans="1:10" x14ac:dyDescent="0.25">
      <c r="H79" s="12" t="s">
        <v>54</v>
      </c>
      <c r="I79" s="57">
        <f>(Données!F15 - J79) ^ 2</f>
        <v>958432759242651.25</v>
      </c>
      <c r="J79">
        <f t="shared" si="3"/>
        <v>39843117.200000003</v>
      </c>
    </row>
    <row r="80" spans="1:10" x14ac:dyDescent="0.25">
      <c r="H80" s="12" t="s">
        <v>56</v>
      </c>
      <c r="I80" s="57">
        <f>(Données!F16 - J80) ^ 2</f>
        <v>6393775046117.7217</v>
      </c>
      <c r="J80">
        <f t="shared" si="3"/>
        <v>7779993.4857142856</v>
      </c>
    </row>
    <row r="81" spans="2:10" x14ac:dyDescent="0.25">
      <c r="H81" s="12" t="s">
        <v>56</v>
      </c>
      <c r="I81" s="57">
        <f>(Données!F17 - J81) ^ 2</f>
        <v>622461803864.46436</v>
      </c>
      <c r="J81">
        <f t="shared" si="3"/>
        <v>7779993.4857142856</v>
      </c>
    </row>
    <row r="82" spans="2:10" x14ac:dyDescent="0.25">
      <c r="H82" s="12" t="s">
        <v>56</v>
      </c>
      <c r="I82" s="57">
        <f>(Données!F18 - J82) ^ 2</f>
        <v>796269757764.83582</v>
      </c>
      <c r="J82">
        <f t="shared" si="3"/>
        <v>7779993.4857142856</v>
      </c>
    </row>
    <row r="83" spans="2:10" x14ac:dyDescent="0.25">
      <c r="H83" s="12" t="s">
        <v>56</v>
      </c>
      <c r="I83" s="57">
        <f>(Données!F19 - J83) ^ 2</f>
        <v>2840416371809.293</v>
      </c>
      <c r="J83">
        <f t="shared" si="3"/>
        <v>7779993.4857142856</v>
      </c>
    </row>
    <row r="84" spans="2:10" x14ac:dyDescent="0.25">
      <c r="H84" s="12" t="s">
        <v>56</v>
      </c>
      <c r="I84" s="57">
        <f>(Données!F20 - J84) ^ 2</f>
        <v>52229622744556.352</v>
      </c>
      <c r="J84">
        <f t="shared" si="3"/>
        <v>7779993.4857142856</v>
      </c>
    </row>
    <row r="85" spans="2:10" x14ac:dyDescent="0.25">
      <c r="H85" s="12" t="s">
        <v>54</v>
      </c>
      <c r="I85" s="57">
        <f>(Données!F21 - J85) ^ 2</f>
        <v>1172518618256304.7</v>
      </c>
      <c r="J85">
        <f t="shared" si="3"/>
        <v>39843117.200000003</v>
      </c>
    </row>
    <row r="86" spans="2:10" x14ac:dyDescent="0.25">
      <c r="H86" s="12" t="s">
        <v>56</v>
      </c>
      <c r="I86" s="57">
        <f>(Données!F22 - J86) ^ 2</f>
        <v>12971562074727.234</v>
      </c>
      <c r="J86">
        <f t="shared" si="3"/>
        <v>7779993.4857142856</v>
      </c>
    </row>
    <row r="87" spans="2:10" x14ac:dyDescent="0.25">
      <c r="H87" s="14" t="s">
        <v>56</v>
      </c>
      <c r="I87" s="57">
        <f>(Données!F23 - J87) ^ 2</f>
        <v>9291532297510.7773</v>
      </c>
      <c r="J87">
        <f t="shared" si="3"/>
        <v>7779993.4857142856</v>
      </c>
    </row>
    <row r="88" spans="2:10" x14ac:dyDescent="0.25">
      <c r="H88" s="12" t="s">
        <v>54</v>
      </c>
      <c r="I88" s="57">
        <f>(Données!F24 - J88) ^ 2</f>
        <v>1371204621660312.3</v>
      </c>
      <c r="J88">
        <f t="shared" si="3"/>
        <v>39843117.200000003</v>
      </c>
    </row>
    <row r="89" spans="2:10" x14ac:dyDescent="0.25">
      <c r="H89" s="12" t="s">
        <v>56</v>
      </c>
      <c r="I89" s="57">
        <f>(Données!F25 - J89) ^ 2</f>
        <v>15454895494390.207</v>
      </c>
      <c r="J89">
        <f t="shared" si="3"/>
        <v>7779993.4857142856</v>
      </c>
    </row>
    <row r="90" spans="2:10" x14ac:dyDescent="0.25">
      <c r="H90" s="12" t="s">
        <v>54</v>
      </c>
      <c r="I90" s="57">
        <f>(Données!F26 - J90) ^ 2</f>
        <v>1328226960321043.5</v>
      </c>
      <c r="J90">
        <f t="shared" si="3"/>
        <v>39843117.200000003</v>
      </c>
    </row>
    <row r="91" spans="2:10" x14ac:dyDescent="0.25">
      <c r="H91" s="12" t="s">
        <v>56</v>
      </c>
      <c r="I91" s="57">
        <f>(Données!F27 - J91) ^ 2</f>
        <v>16251423919150.092</v>
      </c>
      <c r="J91">
        <f t="shared" si="3"/>
        <v>7779993.4857142856</v>
      </c>
    </row>
    <row r="92" spans="2:10" x14ac:dyDescent="0.25">
      <c r="H92" s="12" t="s">
        <v>53</v>
      </c>
      <c r="I92" s="57">
        <f>(Données!F28 - J92) ^ 2</f>
        <v>8755875111475.8389</v>
      </c>
      <c r="J92">
        <f t="shared" si="3"/>
        <v>6117096.7999999998</v>
      </c>
    </row>
    <row r="93" spans="2:10" x14ac:dyDescent="0.25">
      <c r="H93" s="12" t="s">
        <v>56</v>
      </c>
      <c r="I93" s="57">
        <f>(Données!F29 - J93) ^ 2</f>
        <v>22013986470687.777</v>
      </c>
      <c r="J93">
        <f t="shared" si="3"/>
        <v>7779993.4857142856</v>
      </c>
    </row>
    <row r="94" spans="2:10" x14ac:dyDescent="0.25">
      <c r="H94" s="12" t="s">
        <v>56</v>
      </c>
      <c r="I94" s="57">
        <f>(Données!F30 - J94) ^ 2</f>
        <v>23678826882979.121</v>
      </c>
      <c r="J94">
        <f t="shared" si="3"/>
        <v>7779993.4857142856</v>
      </c>
    </row>
    <row r="95" spans="2:10" x14ac:dyDescent="0.25">
      <c r="H95" s="12" t="s">
        <v>56</v>
      </c>
      <c r="I95" s="57">
        <f>(Données!F31 - J95) ^ 2</f>
        <v>27068602211100.262</v>
      </c>
      <c r="J95">
        <f t="shared" si="3"/>
        <v>7779993.4857142856</v>
      </c>
    </row>
    <row r="96" spans="2:10" x14ac:dyDescent="0.25">
      <c r="B96" s="2" t="s">
        <v>90</v>
      </c>
      <c r="C96" s="2" t="s">
        <v>91</v>
      </c>
      <c r="D96" s="2" t="s">
        <v>99</v>
      </c>
      <c r="E96" s="2" t="s">
        <v>100</v>
      </c>
      <c r="F96" s="2"/>
      <c r="G96" s="2"/>
      <c r="H96" s="12" t="s">
        <v>56</v>
      </c>
      <c r="I96" s="57">
        <f>(Données!F32 - J96) ^ 2</f>
        <v>24143047165418.891</v>
      </c>
      <c r="J96">
        <f t="shared" si="3"/>
        <v>7779993.4857142856</v>
      </c>
    </row>
    <row r="97" spans="1:10" x14ac:dyDescent="0.25">
      <c r="A97" t="s">
        <v>26</v>
      </c>
      <c r="B97">
        <f>AVERAGE(CP)</f>
        <v>17472.759999999998</v>
      </c>
      <c r="C97">
        <f>VAR(CP)</f>
        <v>5932359307.533061</v>
      </c>
      <c r="D97">
        <f>COVAR(CP,PP)</f>
        <v>8941541821.5624008</v>
      </c>
      <c r="E97">
        <f>D97/(SQRT(C97)*SQRT(C98))</f>
        <v>0.97107572353287097</v>
      </c>
      <c r="H97" s="12" t="s">
        <v>56</v>
      </c>
      <c r="I97" s="57">
        <f>(Données!F33 - J97) ^ 2</f>
        <v>34773093319030.207</v>
      </c>
      <c r="J97">
        <f t="shared" si="3"/>
        <v>7779993.4857142856</v>
      </c>
    </row>
    <row r="98" spans="1:10" x14ac:dyDescent="0.25">
      <c r="A98" t="s">
        <v>27</v>
      </c>
      <c r="B98">
        <f>AVERAGE(PP)</f>
        <v>38800.76</v>
      </c>
      <c r="C98">
        <f>VAR(PP)</f>
        <v>14291939955.900408</v>
      </c>
      <c r="H98" s="12" t="s">
        <v>56</v>
      </c>
      <c r="I98" s="57">
        <f>(Données!F34 - J98) ^ 2</f>
        <v>26752113020001.836</v>
      </c>
      <c r="J98">
        <f t="shared" si="3"/>
        <v>7779993.4857142856</v>
      </c>
    </row>
    <row r="99" spans="1:10" x14ac:dyDescent="0.25">
      <c r="H99" s="12" t="s">
        <v>54</v>
      </c>
      <c r="I99" s="57">
        <f>(Données!F35 - J99) ^ 2</f>
        <v>1396710871983063.2</v>
      </c>
      <c r="J99">
        <f t="shared" si="3"/>
        <v>39843117.200000003</v>
      </c>
    </row>
    <row r="100" spans="1:10" x14ac:dyDescent="0.25">
      <c r="H100" s="12" t="s">
        <v>54</v>
      </c>
      <c r="I100" s="57">
        <f>(Données!F36 - J100) ^ 2</f>
        <v>1322551721091977.8</v>
      </c>
      <c r="J100">
        <f t="shared" si="3"/>
        <v>39843117.200000003</v>
      </c>
    </row>
    <row r="101" spans="1:10" x14ac:dyDescent="0.25">
      <c r="H101" s="12" t="s">
        <v>56</v>
      </c>
      <c r="I101" s="57">
        <f>(Données!F37 - J101) ^ 2</f>
        <v>28182693692228.035</v>
      </c>
      <c r="J101">
        <f t="shared" si="3"/>
        <v>7779993.4857142856</v>
      </c>
    </row>
    <row r="102" spans="1:10" x14ac:dyDescent="0.25">
      <c r="H102" s="12" t="s">
        <v>56</v>
      </c>
      <c r="I102" s="57">
        <f>(Données!F38 - J102) ^ 2</f>
        <v>37545980337935.461</v>
      </c>
      <c r="J102">
        <f t="shared" si="3"/>
        <v>7779993.4857142856</v>
      </c>
    </row>
    <row r="103" spans="1:10" x14ac:dyDescent="0.25">
      <c r="H103" s="12" t="s">
        <v>56</v>
      </c>
      <c r="I103" s="57">
        <f>(Données!F39 - J103) ^ 2</f>
        <v>28726785915770.891</v>
      </c>
      <c r="J103">
        <f t="shared" si="3"/>
        <v>7779993.4857142856</v>
      </c>
    </row>
    <row r="104" spans="1:10" x14ac:dyDescent="0.25">
      <c r="H104" s="12" t="s">
        <v>56</v>
      </c>
      <c r="I104" s="57">
        <f>(Données!F40 - J104) ^ 2</f>
        <v>31651273860120.922</v>
      </c>
      <c r="J104">
        <f t="shared" si="3"/>
        <v>7779993.4857142856</v>
      </c>
    </row>
    <row r="105" spans="1:10" x14ac:dyDescent="0.25">
      <c r="H105" s="12" t="s">
        <v>56</v>
      </c>
      <c r="I105" s="57">
        <f>(Données!F41 - J105) ^ 2</f>
        <v>26235052879928.922</v>
      </c>
      <c r="J105">
        <f t="shared" si="3"/>
        <v>7779993.4857142856</v>
      </c>
    </row>
    <row r="106" spans="1:10" x14ac:dyDescent="0.25">
      <c r="H106" s="12" t="s">
        <v>56</v>
      </c>
      <c r="I106" s="57">
        <f>(Données!F42 - J106) ^ 2</f>
        <v>35429273940185.977</v>
      </c>
      <c r="J106">
        <f t="shared" si="3"/>
        <v>7779993.4857142856</v>
      </c>
    </row>
    <row r="107" spans="1:10" x14ac:dyDescent="0.25">
      <c r="H107" s="12" t="s">
        <v>53</v>
      </c>
      <c r="I107" s="57">
        <f>(Données!F43 - J107) ^ 2</f>
        <v>13140101555212.838</v>
      </c>
      <c r="J107">
        <f t="shared" si="3"/>
        <v>6117096.7999999998</v>
      </c>
    </row>
    <row r="108" spans="1:10" x14ac:dyDescent="0.25">
      <c r="H108" s="12" t="s">
        <v>53</v>
      </c>
      <c r="I108" s="57">
        <f>(Données!F44 - J108) ^ 2</f>
        <v>16178791101454.238</v>
      </c>
      <c r="J108">
        <f t="shared" si="3"/>
        <v>6117096.7999999998</v>
      </c>
    </row>
    <row r="109" spans="1:10" x14ac:dyDescent="0.25">
      <c r="H109" s="12" t="s">
        <v>56</v>
      </c>
      <c r="I109" s="57">
        <f>(Données!F45 - J109) ^ 2</f>
        <v>36563747739646.633</v>
      </c>
      <c r="J109">
        <f t="shared" si="3"/>
        <v>7779993.4857142856</v>
      </c>
    </row>
    <row r="110" spans="1:10" x14ac:dyDescent="0.25">
      <c r="H110" s="12" t="s">
        <v>56</v>
      </c>
      <c r="I110" s="57">
        <f>(Données!F46 - J110) ^ 2</f>
        <v>27087855806697.406</v>
      </c>
      <c r="J110">
        <f t="shared" si="3"/>
        <v>7779993.4857142856</v>
      </c>
    </row>
    <row r="111" spans="1:10" x14ac:dyDescent="0.25">
      <c r="H111" s="12" t="s">
        <v>56</v>
      </c>
      <c r="I111" s="57">
        <f>(Données!F47 - J111) ^ 2</f>
        <v>35638911847155.578</v>
      </c>
      <c r="J111">
        <f t="shared" si="3"/>
        <v>7779993.4857142856</v>
      </c>
    </row>
    <row r="112" spans="1:10" x14ac:dyDescent="0.25">
      <c r="H112" s="12" t="s">
        <v>56</v>
      </c>
      <c r="I112" s="57">
        <f>(Données!F48 - J112) ^ 2</f>
        <v>36687569848644.352</v>
      </c>
      <c r="J112">
        <f t="shared" si="3"/>
        <v>7779993.4857142856</v>
      </c>
    </row>
    <row r="113" spans="1:10" x14ac:dyDescent="0.25">
      <c r="H113" s="12" t="s">
        <v>56</v>
      </c>
      <c r="I113" s="57">
        <f>(Données!F49 - J113) ^ 2</f>
        <v>56797362426680.461</v>
      </c>
      <c r="J113">
        <f t="shared" si="3"/>
        <v>7779993.4857142856</v>
      </c>
    </row>
    <row r="114" spans="1:10" x14ac:dyDescent="0.25">
      <c r="H114" s="11" t="s">
        <v>56</v>
      </c>
      <c r="I114" s="57">
        <f>(Données!F50 - J114) ^ 2</f>
        <v>27171454029068.121</v>
      </c>
      <c r="J114">
        <f t="shared" si="3"/>
        <v>7779993.4857142856</v>
      </c>
    </row>
    <row r="115" spans="1:10" x14ac:dyDescent="0.25">
      <c r="H115" s="15" t="s">
        <v>54</v>
      </c>
      <c r="I115" s="57">
        <f>(Données!F51 - J115) ^ 2</f>
        <v>1485623762981616.2</v>
      </c>
      <c r="J115">
        <f t="shared" si="3"/>
        <v>39843117.200000003</v>
      </c>
    </row>
    <row r="121" spans="1:10" x14ac:dyDescent="0.25">
      <c r="C121" s="51" t="s">
        <v>101</v>
      </c>
      <c r="D121" s="53"/>
      <c r="E121" s="51" t="s">
        <v>102</v>
      </c>
      <c r="F121" s="53"/>
    </row>
    <row r="122" spans="1:10" x14ac:dyDescent="0.25">
      <c r="A122" s="2" t="s">
        <v>26</v>
      </c>
      <c r="B122" s="2" t="s">
        <v>27</v>
      </c>
      <c r="C122" s="2" t="s">
        <v>26</v>
      </c>
      <c r="D122" s="2" t="s">
        <v>27</v>
      </c>
      <c r="E122" s="2" t="s">
        <v>26</v>
      </c>
      <c r="F122" s="2" t="s">
        <v>27</v>
      </c>
    </row>
    <row r="123" spans="1:10" x14ac:dyDescent="0.25">
      <c r="A123">
        <f t="array" ref="A123:A172">CP</f>
        <v>547453</v>
      </c>
      <c r="B123">
        <f t="array" ref="B123:B172">PP</f>
        <v>843024</v>
      </c>
      <c r="C123">
        <f>0.6384*B123 - 7297.8</f>
        <v>530888.72159999993</v>
      </c>
      <c r="D123">
        <f>1.538*A123 + 11927</f>
        <v>853909.71400000004</v>
      </c>
      <c r="E123">
        <f>A123-C123</f>
        <v>16564.278400000068</v>
      </c>
      <c r="F123">
        <f>B123-D123</f>
        <v>-10885.714000000036</v>
      </c>
    </row>
    <row r="124" spans="1:10" x14ac:dyDescent="0.25">
      <c r="A124">
        <v>51229</v>
      </c>
      <c r="B124">
        <v>170137</v>
      </c>
      <c r="C124">
        <f t="shared" ref="C124:C172" si="7">0.6384*B124 - 7297.8</f>
        <v>101317.6608</v>
      </c>
      <c r="D124">
        <f t="shared" ref="D124:D172" si="8">1.538*A124 + 11927</f>
        <v>90717.202000000005</v>
      </c>
      <c r="E124">
        <f t="shared" ref="E124:E172" si="9">A124-C124</f>
        <v>-50088.660799999998</v>
      </c>
      <c r="F124">
        <f t="shared" ref="F124:F172" si="10">B124-D124</f>
        <v>79419.797999999995</v>
      </c>
    </row>
    <row r="125" spans="1:10" x14ac:dyDescent="0.25">
      <c r="A125">
        <v>36540</v>
      </c>
      <c r="B125">
        <v>80053</v>
      </c>
      <c r="C125">
        <f t="shared" si="7"/>
        <v>43808.035199999991</v>
      </c>
      <c r="D125">
        <f t="shared" si="8"/>
        <v>68125.52</v>
      </c>
      <c r="E125">
        <f t="shared" si="9"/>
        <v>-7268.0351999999912</v>
      </c>
      <c r="F125">
        <f t="shared" si="10"/>
        <v>11927.479999999996</v>
      </c>
    </row>
    <row r="126" spans="1:10" x14ac:dyDescent="0.25">
      <c r="A126">
        <v>23014</v>
      </c>
      <c r="B126">
        <v>67747</v>
      </c>
      <c r="C126">
        <f t="shared" si="7"/>
        <v>35951.884799999993</v>
      </c>
      <c r="D126">
        <f t="shared" si="8"/>
        <v>47322.531999999999</v>
      </c>
      <c r="E126">
        <f t="shared" si="9"/>
        <v>-12937.884799999993</v>
      </c>
      <c r="F126">
        <f t="shared" si="10"/>
        <v>20424.468000000001</v>
      </c>
    </row>
    <row r="127" spans="1:10" x14ac:dyDescent="0.25">
      <c r="A127">
        <v>18465</v>
      </c>
      <c r="B127">
        <v>57627</v>
      </c>
      <c r="C127">
        <f t="shared" si="7"/>
        <v>29491.276799999996</v>
      </c>
      <c r="D127">
        <f t="shared" si="8"/>
        <v>40326.17</v>
      </c>
      <c r="E127">
        <f t="shared" si="9"/>
        <v>-11026.276799999996</v>
      </c>
      <c r="F127">
        <f t="shared" si="10"/>
        <v>17300.830000000002</v>
      </c>
    </row>
    <row r="128" spans="1:10" x14ac:dyDescent="0.25">
      <c r="A128">
        <v>12847</v>
      </c>
      <c r="B128">
        <v>44749</v>
      </c>
      <c r="C128">
        <f t="shared" si="7"/>
        <v>21269.961599999999</v>
      </c>
      <c r="D128">
        <f t="shared" si="8"/>
        <v>31685.686000000002</v>
      </c>
      <c r="E128">
        <f t="shared" si="9"/>
        <v>-8422.9615999999987</v>
      </c>
      <c r="F128">
        <f t="shared" si="10"/>
        <v>13063.313999999998</v>
      </c>
    </row>
    <row r="129" spans="1:6" x14ac:dyDescent="0.25">
      <c r="A129">
        <v>12512</v>
      </c>
      <c r="B129">
        <v>33755</v>
      </c>
      <c r="C129">
        <f t="shared" si="7"/>
        <v>14251.392</v>
      </c>
      <c r="D129">
        <f t="shared" si="8"/>
        <v>31170.456000000002</v>
      </c>
      <c r="E129">
        <f t="shared" si="9"/>
        <v>-1739.3919999999998</v>
      </c>
      <c r="F129">
        <f t="shared" si="10"/>
        <v>2584.5439999999981</v>
      </c>
    </row>
    <row r="130" spans="1:6" x14ac:dyDescent="0.25">
      <c r="A130">
        <v>12469</v>
      </c>
      <c r="B130">
        <v>48674</v>
      </c>
      <c r="C130">
        <f t="shared" si="7"/>
        <v>23775.6816</v>
      </c>
      <c r="D130">
        <f t="shared" si="8"/>
        <v>31104.322</v>
      </c>
      <c r="E130">
        <f t="shared" si="9"/>
        <v>-11306.6816</v>
      </c>
      <c r="F130">
        <f t="shared" si="10"/>
        <v>17569.678</v>
      </c>
    </row>
    <row r="131" spans="1:6" x14ac:dyDescent="0.25">
      <c r="A131">
        <v>11193</v>
      </c>
      <c r="B131">
        <v>79528</v>
      </c>
      <c r="C131">
        <f t="shared" si="7"/>
        <v>43472.875199999995</v>
      </c>
      <c r="D131">
        <f t="shared" si="8"/>
        <v>29141.833999999999</v>
      </c>
      <c r="E131">
        <f t="shared" si="9"/>
        <v>-32279.875199999995</v>
      </c>
      <c r="F131">
        <f t="shared" si="10"/>
        <v>50386.165999999997</v>
      </c>
    </row>
    <row r="132" spans="1:6" x14ac:dyDescent="0.25">
      <c r="A132">
        <v>10589</v>
      </c>
      <c r="B132">
        <v>36653</v>
      </c>
      <c r="C132">
        <f t="shared" si="7"/>
        <v>16101.475200000001</v>
      </c>
      <c r="D132">
        <f t="shared" si="8"/>
        <v>28212.881999999998</v>
      </c>
      <c r="E132">
        <f t="shared" si="9"/>
        <v>-5512.4752000000008</v>
      </c>
      <c r="F132">
        <f t="shared" si="10"/>
        <v>8440.1180000000022</v>
      </c>
    </row>
    <row r="133" spans="1:6" x14ac:dyDescent="0.25">
      <c r="A133">
        <v>10037</v>
      </c>
      <c r="B133">
        <v>25328</v>
      </c>
      <c r="C133">
        <f t="shared" si="7"/>
        <v>8871.5951999999997</v>
      </c>
      <c r="D133">
        <f t="shared" si="8"/>
        <v>27363.906000000003</v>
      </c>
      <c r="E133">
        <f t="shared" si="9"/>
        <v>1165.4048000000003</v>
      </c>
      <c r="F133">
        <f t="shared" si="10"/>
        <v>-2035.9060000000027</v>
      </c>
    </row>
    <row r="134" spans="1:6" x14ac:dyDescent="0.25">
      <c r="A134">
        <v>9323</v>
      </c>
      <c r="B134">
        <v>26228</v>
      </c>
      <c r="C134">
        <f t="shared" si="7"/>
        <v>9446.1552000000011</v>
      </c>
      <c r="D134">
        <f t="shared" si="8"/>
        <v>26265.773999999998</v>
      </c>
      <c r="E134">
        <f t="shared" si="9"/>
        <v>-123.15520000000106</v>
      </c>
      <c r="F134">
        <f t="shared" si="10"/>
        <v>-37.773999999997613</v>
      </c>
    </row>
    <row r="135" spans="1:6" x14ac:dyDescent="0.25">
      <c r="A135">
        <v>8473</v>
      </c>
      <c r="B135">
        <v>24626</v>
      </c>
      <c r="C135">
        <f t="shared" si="7"/>
        <v>8423.4383999999991</v>
      </c>
      <c r="D135">
        <f t="shared" si="8"/>
        <v>24958.474000000002</v>
      </c>
      <c r="E135">
        <f t="shared" si="9"/>
        <v>49.561600000000908</v>
      </c>
      <c r="F135">
        <f t="shared" si="10"/>
        <v>-332.47400000000198</v>
      </c>
    </row>
    <row r="136" spans="1:6" x14ac:dyDescent="0.25">
      <c r="A136">
        <v>7863</v>
      </c>
      <c r="B136">
        <v>20623</v>
      </c>
      <c r="C136">
        <f t="shared" si="7"/>
        <v>5867.9231999999984</v>
      </c>
      <c r="D136">
        <f t="shared" si="8"/>
        <v>24020.294000000002</v>
      </c>
      <c r="E136">
        <f t="shared" si="9"/>
        <v>1995.0768000000016</v>
      </c>
      <c r="F136">
        <f t="shared" si="10"/>
        <v>-3397.2940000000017</v>
      </c>
    </row>
    <row r="137" spans="1:6" x14ac:dyDescent="0.25">
      <c r="A137">
        <v>7733</v>
      </c>
      <c r="B137">
        <v>46089</v>
      </c>
      <c r="C137">
        <f t="shared" si="7"/>
        <v>22125.417600000001</v>
      </c>
      <c r="D137">
        <f t="shared" si="8"/>
        <v>23820.353999999999</v>
      </c>
      <c r="E137">
        <f t="shared" si="9"/>
        <v>-14392.417600000001</v>
      </c>
      <c r="F137">
        <f t="shared" si="10"/>
        <v>22268.646000000001</v>
      </c>
    </row>
    <row r="138" spans="1:6" x14ac:dyDescent="0.25">
      <c r="A138">
        <v>7249</v>
      </c>
      <c r="B138">
        <v>26328</v>
      </c>
      <c r="C138">
        <f t="shared" si="7"/>
        <v>9509.9952000000012</v>
      </c>
      <c r="D138">
        <f t="shared" si="8"/>
        <v>23075.962</v>
      </c>
      <c r="E138">
        <f t="shared" si="9"/>
        <v>-2260.9952000000012</v>
      </c>
      <c r="F138">
        <f t="shared" si="10"/>
        <v>3252.0380000000005</v>
      </c>
    </row>
    <row r="139" spans="1:6" x14ac:dyDescent="0.25">
      <c r="A139">
        <v>6300</v>
      </c>
      <c r="B139">
        <v>18867</v>
      </c>
      <c r="C139">
        <f t="shared" si="7"/>
        <v>4746.8927999999987</v>
      </c>
      <c r="D139">
        <f t="shared" si="8"/>
        <v>21616.400000000001</v>
      </c>
      <c r="E139">
        <f t="shared" si="9"/>
        <v>1553.1072000000013</v>
      </c>
      <c r="F139">
        <f t="shared" si="10"/>
        <v>-2749.4000000000015</v>
      </c>
    </row>
    <row r="140" spans="1:6" x14ac:dyDescent="0.25">
      <c r="A140">
        <v>5519</v>
      </c>
      <c r="B140">
        <v>14900</v>
      </c>
      <c r="C140">
        <f t="shared" si="7"/>
        <v>2214.3599999999997</v>
      </c>
      <c r="D140">
        <f t="shared" si="8"/>
        <v>20415.222000000002</v>
      </c>
      <c r="E140">
        <f t="shared" si="9"/>
        <v>3304.6400000000003</v>
      </c>
      <c r="F140">
        <f t="shared" si="10"/>
        <v>-5515.2220000000016</v>
      </c>
    </row>
    <row r="141" spans="1:6" x14ac:dyDescent="0.25">
      <c r="A141">
        <v>4839</v>
      </c>
      <c r="B141">
        <v>11808</v>
      </c>
      <c r="C141">
        <f t="shared" si="7"/>
        <v>240.42719999999917</v>
      </c>
      <c r="D141">
        <f t="shared" si="8"/>
        <v>19369.382000000001</v>
      </c>
      <c r="E141">
        <f t="shared" si="9"/>
        <v>4598.5728000000008</v>
      </c>
      <c r="F141">
        <f t="shared" si="10"/>
        <v>-7561.3820000000014</v>
      </c>
    </row>
    <row r="142" spans="1:6" x14ac:dyDescent="0.25">
      <c r="A142">
        <v>4280</v>
      </c>
      <c r="B142">
        <v>16496</v>
      </c>
      <c r="C142">
        <f t="shared" si="7"/>
        <v>3233.2463999999991</v>
      </c>
      <c r="D142">
        <f t="shared" si="8"/>
        <v>18509.64</v>
      </c>
      <c r="E142">
        <f t="shared" si="9"/>
        <v>1046.7536000000009</v>
      </c>
      <c r="F142">
        <f t="shared" si="10"/>
        <v>-2013.6399999999994</v>
      </c>
    </row>
    <row r="143" spans="1:6" x14ac:dyDescent="0.25">
      <c r="A143">
        <v>4166</v>
      </c>
      <c r="B143">
        <v>11521</v>
      </c>
      <c r="C143">
        <f t="shared" si="7"/>
        <v>57.206399999999121</v>
      </c>
      <c r="D143">
        <f t="shared" si="8"/>
        <v>18334.308000000001</v>
      </c>
      <c r="E143">
        <f t="shared" si="9"/>
        <v>4108.7936000000009</v>
      </c>
      <c r="F143">
        <f t="shared" si="10"/>
        <v>-6813.3080000000009</v>
      </c>
    </row>
    <row r="144" spans="1:6" x14ac:dyDescent="0.25">
      <c r="A144">
        <v>3414</v>
      </c>
      <c r="B144">
        <v>12649</v>
      </c>
      <c r="C144">
        <f t="shared" si="7"/>
        <v>777.32159999999931</v>
      </c>
      <c r="D144">
        <f t="shared" si="8"/>
        <v>17177.732</v>
      </c>
      <c r="E144">
        <f t="shared" si="9"/>
        <v>2636.6784000000007</v>
      </c>
      <c r="F144">
        <f t="shared" si="10"/>
        <v>-4528.732</v>
      </c>
    </row>
    <row r="145" spans="1:6" x14ac:dyDescent="0.25">
      <c r="A145">
        <v>3254</v>
      </c>
      <c r="B145">
        <v>8220</v>
      </c>
      <c r="C145">
        <f t="shared" si="7"/>
        <v>-2050.152</v>
      </c>
      <c r="D145">
        <f t="shared" si="8"/>
        <v>16931.652000000002</v>
      </c>
      <c r="E145">
        <f t="shared" si="9"/>
        <v>5304.152</v>
      </c>
      <c r="F145">
        <f t="shared" si="10"/>
        <v>-8711.6520000000019</v>
      </c>
    </row>
    <row r="146" spans="1:6" x14ac:dyDescent="0.25">
      <c r="A146">
        <v>3117</v>
      </c>
      <c r="B146">
        <v>11116</v>
      </c>
      <c r="C146">
        <f t="shared" si="7"/>
        <v>-201.34560000000056</v>
      </c>
      <c r="D146">
        <f t="shared" si="8"/>
        <v>16720.946</v>
      </c>
      <c r="E146">
        <f t="shared" si="9"/>
        <v>3318.3456000000006</v>
      </c>
      <c r="F146">
        <f t="shared" si="10"/>
        <v>-5604.9459999999999</v>
      </c>
    </row>
    <row r="147" spans="1:6" x14ac:dyDescent="0.25">
      <c r="A147">
        <v>2632</v>
      </c>
      <c r="B147">
        <v>8630</v>
      </c>
      <c r="C147">
        <f t="shared" si="7"/>
        <v>-1788.4080000000004</v>
      </c>
      <c r="D147">
        <f t="shared" si="8"/>
        <v>15975.016</v>
      </c>
      <c r="E147">
        <f t="shared" si="9"/>
        <v>4420.4080000000004</v>
      </c>
      <c r="F147">
        <f t="shared" si="10"/>
        <v>-7345.0159999999996</v>
      </c>
    </row>
    <row r="148" spans="1:6" x14ac:dyDescent="0.25">
      <c r="A148">
        <v>2579</v>
      </c>
      <c r="B148">
        <v>11805</v>
      </c>
      <c r="C148">
        <f t="shared" si="7"/>
        <v>238.51199999999972</v>
      </c>
      <c r="D148">
        <f t="shared" si="8"/>
        <v>15893.502</v>
      </c>
      <c r="E148">
        <f t="shared" si="9"/>
        <v>2340.4880000000003</v>
      </c>
      <c r="F148">
        <f t="shared" si="10"/>
        <v>-4088.5020000000004</v>
      </c>
    </row>
    <row r="149" spans="1:6" x14ac:dyDescent="0.25">
      <c r="A149">
        <v>2548</v>
      </c>
      <c r="B149">
        <v>8285</v>
      </c>
      <c r="C149">
        <f t="shared" si="7"/>
        <v>-2008.6560000000009</v>
      </c>
      <c r="D149">
        <f t="shared" si="8"/>
        <v>15845.824000000001</v>
      </c>
      <c r="E149">
        <f t="shared" si="9"/>
        <v>4556.6560000000009</v>
      </c>
      <c r="F149">
        <f t="shared" si="10"/>
        <v>-7560.8240000000005</v>
      </c>
    </row>
    <row r="150" spans="1:6" x14ac:dyDescent="0.25">
      <c r="A150">
        <v>2537</v>
      </c>
      <c r="B150">
        <v>8583</v>
      </c>
      <c r="C150">
        <f t="shared" si="7"/>
        <v>-1818.4128000000001</v>
      </c>
      <c r="D150">
        <f t="shared" si="8"/>
        <v>15828.905999999999</v>
      </c>
      <c r="E150">
        <f t="shared" si="9"/>
        <v>4355.4128000000001</v>
      </c>
      <c r="F150">
        <f t="shared" si="10"/>
        <v>-7245.905999999999</v>
      </c>
    </row>
    <row r="151" spans="1:6" x14ac:dyDescent="0.25">
      <c r="A151">
        <v>2430</v>
      </c>
      <c r="B151">
        <v>7614</v>
      </c>
      <c r="C151">
        <f t="shared" si="7"/>
        <v>-2437.0224000000007</v>
      </c>
      <c r="D151">
        <f t="shared" si="8"/>
        <v>15664.34</v>
      </c>
      <c r="E151">
        <f t="shared" si="9"/>
        <v>4867.0224000000007</v>
      </c>
      <c r="F151">
        <f t="shared" si="10"/>
        <v>-8050.34</v>
      </c>
    </row>
    <row r="152" spans="1:6" x14ac:dyDescent="0.25">
      <c r="A152">
        <v>2358</v>
      </c>
      <c r="B152">
        <v>8116</v>
      </c>
      <c r="C152">
        <f t="shared" si="7"/>
        <v>-2116.5456000000004</v>
      </c>
      <c r="D152">
        <f t="shared" si="8"/>
        <v>15553.603999999999</v>
      </c>
      <c r="E152">
        <f t="shared" si="9"/>
        <v>4474.5456000000004</v>
      </c>
      <c r="F152">
        <f t="shared" si="10"/>
        <v>-7437.6039999999994</v>
      </c>
    </row>
    <row r="153" spans="1:6" x14ac:dyDescent="0.25">
      <c r="A153">
        <v>2212</v>
      </c>
      <c r="B153">
        <v>9006</v>
      </c>
      <c r="C153">
        <f t="shared" si="7"/>
        <v>-1548.3696000000009</v>
      </c>
      <c r="D153">
        <f t="shared" si="8"/>
        <v>15329.056</v>
      </c>
      <c r="E153">
        <f t="shared" si="9"/>
        <v>3760.3696000000009</v>
      </c>
      <c r="F153">
        <f t="shared" si="10"/>
        <v>-6323.0560000000005</v>
      </c>
    </row>
    <row r="154" spans="1:6" x14ac:dyDescent="0.25">
      <c r="A154">
        <v>2177</v>
      </c>
      <c r="B154">
        <v>5800</v>
      </c>
      <c r="C154">
        <f t="shared" si="7"/>
        <v>-3595.0800000000004</v>
      </c>
      <c r="D154">
        <f t="shared" si="8"/>
        <v>15275.226000000001</v>
      </c>
      <c r="E154">
        <f t="shared" si="9"/>
        <v>5772.08</v>
      </c>
      <c r="F154">
        <f t="shared" si="10"/>
        <v>-9475.2260000000006</v>
      </c>
    </row>
    <row r="155" spans="1:6" x14ac:dyDescent="0.25">
      <c r="A155">
        <v>2056</v>
      </c>
      <c r="B155">
        <v>6737</v>
      </c>
      <c r="C155">
        <f t="shared" si="7"/>
        <v>-2996.8992000000007</v>
      </c>
      <c r="D155">
        <f t="shared" si="8"/>
        <v>15089.128000000001</v>
      </c>
      <c r="E155">
        <f t="shared" si="9"/>
        <v>5052.8992000000007</v>
      </c>
      <c r="F155">
        <f t="shared" si="10"/>
        <v>-8352.1280000000006</v>
      </c>
    </row>
    <row r="156" spans="1:6" x14ac:dyDescent="0.25">
      <c r="A156">
        <v>2035</v>
      </c>
      <c r="B156">
        <v>6713</v>
      </c>
      <c r="C156">
        <f t="shared" si="7"/>
        <v>-3012.2208000000001</v>
      </c>
      <c r="D156">
        <f t="shared" si="8"/>
        <v>15056.83</v>
      </c>
      <c r="E156">
        <f t="shared" si="9"/>
        <v>5047.2208000000001</v>
      </c>
      <c r="F156">
        <f t="shared" si="10"/>
        <v>-8343.83</v>
      </c>
    </row>
    <row r="157" spans="1:6" x14ac:dyDescent="0.25">
      <c r="A157">
        <v>2034</v>
      </c>
      <c r="B157">
        <v>12885</v>
      </c>
      <c r="C157">
        <f t="shared" si="7"/>
        <v>927.98399999999947</v>
      </c>
      <c r="D157">
        <f t="shared" si="8"/>
        <v>15055.291999999999</v>
      </c>
      <c r="E157">
        <f t="shared" si="9"/>
        <v>1106.0160000000005</v>
      </c>
      <c r="F157">
        <f t="shared" si="10"/>
        <v>-2170.2919999999995</v>
      </c>
    </row>
    <row r="158" spans="1:6" x14ac:dyDescent="0.25">
      <c r="A158">
        <v>2031</v>
      </c>
      <c r="B158">
        <v>7840</v>
      </c>
      <c r="C158">
        <f t="shared" si="7"/>
        <v>-2292.7440000000006</v>
      </c>
      <c r="D158">
        <f t="shared" si="8"/>
        <v>15050.678</v>
      </c>
      <c r="E158">
        <f t="shared" si="9"/>
        <v>4323.7440000000006</v>
      </c>
      <c r="F158">
        <f t="shared" si="10"/>
        <v>-7210.6779999999999</v>
      </c>
    </row>
    <row r="159" spans="1:6" x14ac:dyDescent="0.25">
      <c r="A159">
        <v>1955</v>
      </c>
      <c r="B159">
        <v>13351</v>
      </c>
      <c r="C159">
        <f t="shared" si="7"/>
        <v>1225.4783999999991</v>
      </c>
      <c r="D159">
        <f t="shared" si="8"/>
        <v>14933.79</v>
      </c>
      <c r="E159">
        <f t="shared" si="9"/>
        <v>729.52160000000094</v>
      </c>
      <c r="F159">
        <f t="shared" si="10"/>
        <v>-1582.7900000000009</v>
      </c>
    </row>
    <row r="160" spans="1:6" x14ac:dyDescent="0.25">
      <c r="A160">
        <v>1937</v>
      </c>
      <c r="B160">
        <v>6090</v>
      </c>
      <c r="C160">
        <f t="shared" si="7"/>
        <v>-3409.9440000000004</v>
      </c>
      <c r="D160">
        <f t="shared" si="8"/>
        <v>14906.106</v>
      </c>
      <c r="E160">
        <f t="shared" si="9"/>
        <v>5346.9440000000004</v>
      </c>
      <c r="F160">
        <f t="shared" si="10"/>
        <v>-8816.1059999999998</v>
      </c>
    </row>
    <row r="161" spans="1:7" x14ac:dyDescent="0.25">
      <c r="A161">
        <v>1930</v>
      </c>
      <c r="B161">
        <v>7423</v>
      </c>
      <c r="C161">
        <f t="shared" si="7"/>
        <v>-2558.9568000000008</v>
      </c>
      <c r="D161">
        <f t="shared" si="8"/>
        <v>14895.34</v>
      </c>
      <c r="E161">
        <f t="shared" si="9"/>
        <v>4488.9568000000008</v>
      </c>
      <c r="F161">
        <f t="shared" si="10"/>
        <v>-7472.34</v>
      </c>
    </row>
    <row r="162" spans="1:7" x14ac:dyDescent="0.25">
      <c r="A162">
        <v>1867</v>
      </c>
      <c r="B162">
        <v>12957</v>
      </c>
      <c r="C162">
        <f t="shared" si="7"/>
        <v>973.94879999999921</v>
      </c>
      <c r="D162">
        <f t="shared" si="8"/>
        <v>14798.446</v>
      </c>
      <c r="E162">
        <f t="shared" si="9"/>
        <v>893.05120000000079</v>
      </c>
      <c r="F162">
        <f t="shared" si="10"/>
        <v>-1841.4459999999999</v>
      </c>
    </row>
    <row r="163" spans="1:7" x14ac:dyDescent="0.25">
      <c r="A163">
        <v>1839</v>
      </c>
      <c r="B163">
        <v>5243</v>
      </c>
      <c r="C163">
        <f t="shared" si="7"/>
        <v>-3950.6688000000004</v>
      </c>
      <c r="D163">
        <f t="shared" si="8"/>
        <v>14755.382</v>
      </c>
      <c r="E163">
        <f t="shared" si="9"/>
        <v>5789.6688000000004</v>
      </c>
      <c r="F163">
        <f t="shared" si="10"/>
        <v>-9512.3819999999996</v>
      </c>
    </row>
    <row r="164" spans="1:7" x14ac:dyDescent="0.25">
      <c r="A164">
        <v>1790</v>
      </c>
      <c r="B164">
        <v>6823</v>
      </c>
      <c r="C164">
        <f t="shared" si="7"/>
        <v>-2941.9968000000008</v>
      </c>
      <c r="D164">
        <f t="shared" si="8"/>
        <v>14680.02</v>
      </c>
      <c r="E164">
        <f t="shared" si="9"/>
        <v>4731.9968000000008</v>
      </c>
      <c r="F164">
        <f t="shared" si="10"/>
        <v>-7857.02</v>
      </c>
    </row>
    <row r="165" spans="1:7" x14ac:dyDescent="0.25">
      <c r="A165">
        <v>1709</v>
      </c>
      <c r="B165">
        <v>5405</v>
      </c>
      <c r="C165">
        <f t="shared" si="7"/>
        <v>-3847.2480000000005</v>
      </c>
      <c r="D165">
        <f t="shared" si="8"/>
        <v>14555.441999999999</v>
      </c>
      <c r="E165">
        <f t="shared" si="9"/>
        <v>5556.2480000000005</v>
      </c>
      <c r="F165">
        <f t="shared" si="10"/>
        <v>-9150.4419999999991</v>
      </c>
    </row>
    <row r="166" spans="1:7" x14ac:dyDescent="0.25">
      <c r="A166">
        <v>1697</v>
      </c>
      <c r="B166">
        <v>4923</v>
      </c>
      <c r="C166">
        <f t="shared" si="7"/>
        <v>-4154.9567999999999</v>
      </c>
      <c r="D166">
        <f t="shared" si="8"/>
        <v>14536.986000000001</v>
      </c>
      <c r="E166">
        <f t="shared" si="9"/>
        <v>5851.9567999999999</v>
      </c>
      <c r="F166">
        <f t="shared" si="10"/>
        <v>-9613.9860000000008</v>
      </c>
    </row>
    <row r="167" spans="1:7" x14ac:dyDescent="0.25">
      <c r="A167">
        <v>1686</v>
      </c>
      <c r="B167">
        <v>12745</v>
      </c>
      <c r="C167">
        <f t="shared" si="7"/>
        <v>838.60799999999927</v>
      </c>
      <c r="D167">
        <f t="shared" si="8"/>
        <v>14520.067999999999</v>
      </c>
      <c r="E167">
        <f t="shared" si="9"/>
        <v>847.39200000000073</v>
      </c>
      <c r="F167">
        <f t="shared" si="10"/>
        <v>-1775.0679999999993</v>
      </c>
    </row>
    <row r="168" spans="1:7" x14ac:dyDescent="0.25">
      <c r="A168">
        <v>1640</v>
      </c>
      <c r="B168">
        <v>4508</v>
      </c>
      <c r="C168">
        <f t="shared" si="7"/>
        <v>-4419.8928000000005</v>
      </c>
      <c r="D168">
        <f t="shared" si="8"/>
        <v>14449.32</v>
      </c>
      <c r="E168">
        <f t="shared" si="9"/>
        <v>6059.8928000000005</v>
      </c>
      <c r="F168">
        <f t="shared" si="10"/>
        <v>-9941.32</v>
      </c>
    </row>
    <row r="169" spans="1:7" x14ac:dyDescent="0.25">
      <c r="A169">
        <v>1597</v>
      </c>
      <c r="B169">
        <v>4465</v>
      </c>
      <c r="C169">
        <f t="shared" si="7"/>
        <v>-4447.344000000001</v>
      </c>
      <c r="D169">
        <f t="shared" si="8"/>
        <v>14383.186</v>
      </c>
      <c r="E169">
        <f t="shared" si="9"/>
        <v>6044.344000000001</v>
      </c>
      <c r="F169">
        <f t="shared" si="10"/>
        <v>-9918.1859999999997</v>
      </c>
    </row>
    <row r="170" spans="1:7" x14ac:dyDescent="0.25">
      <c r="A170">
        <v>1534</v>
      </c>
      <c r="B170">
        <v>6657</v>
      </c>
      <c r="C170">
        <f t="shared" si="7"/>
        <v>-3047.9712</v>
      </c>
      <c r="D170">
        <f t="shared" si="8"/>
        <v>14286.291999999999</v>
      </c>
      <c r="E170">
        <f t="shared" si="9"/>
        <v>4581.9712</v>
      </c>
      <c r="F170">
        <f t="shared" si="10"/>
        <v>-7629.2919999999995</v>
      </c>
    </row>
    <row r="171" spans="1:7" x14ac:dyDescent="0.25">
      <c r="A171">
        <v>1521</v>
      </c>
      <c r="B171">
        <v>7714</v>
      </c>
      <c r="C171">
        <f t="shared" si="7"/>
        <v>-2373.1824000000006</v>
      </c>
      <c r="D171">
        <f t="shared" si="8"/>
        <v>14266.298000000001</v>
      </c>
      <c r="E171">
        <f t="shared" si="9"/>
        <v>3894.1824000000006</v>
      </c>
      <c r="F171">
        <f t="shared" si="10"/>
        <v>-6552.2980000000007</v>
      </c>
    </row>
    <row r="172" spans="1:7" x14ac:dyDescent="0.25">
      <c r="A172">
        <v>1429</v>
      </c>
      <c r="B172">
        <v>2974</v>
      </c>
      <c r="C172">
        <f t="shared" si="7"/>
        <v>-5399.1984000000002</v>
      </c>
      <c r="D172">
        <f t="shared" si="8"/>
        <v>14124.802</v>
      </c>
      <c r="E172">
        <f t="shared" si="9"/>
        <v>6828.1984000000002</v>
      </c>
      <c r="F172">
        <f t="shared" si="10"/>
        <v>-11150.802</v>
      </c>
    </row>
    <row r="173" spans="1:7" x14ac:dyDescent="0.25">
      <c r="E173">
        <f>VAR(E123:E172)</f>
        <v>107552977.42803033</v>
      </c>
      <c r="F173">
        <f>VAR(F123:F172)</f>
        <v>259111192.76298723</v>
      </c>
      <c r="G173" t="s">
        <v>106</v>
      </c>
    </row>
    <row r="174" spans="1:7" x14ac:dyDescent="0.25">
      <c r="B174" t="s">
        <v>93</v>
      </c>
      <c r="C174" t="s">
        <v>103</v>
      </c>
      <c r="D174" t="s">
        <v>104</v>
      </c>
      <c r="E174" t="s">
        <v>105</v>
      </c>
    </row>
    <row r="175" spans="1:7" x14ac:dyDescent="0.25">
      <c r="A175" t="s">
        <v>26</v>
      </c>
      <c r="B175">
        <f>C97</f>
        <v>5932359307.533061</v>
      </c>
      <c r="C175">
        <f>B175-D175</f>
        <v>5824806330.105031</v>
      </c>
      <c r="D175">
        <f>E173</f>
        <v>107552977.42803033</v>
      </c>
      <c r="E175">
        <f>C175/B175</f>
        <v>0.98187011746044162</v>
      </c>
    </row>
    <row r="176" spans="1:7" x14ac:dyDescent="0.25">
      <c r="A176" t="s">
        <v>27</v>
      </c>
      <c r="B176">
        <f>C98</f>
        <v>14291939955.900408</v>
      </c>
      <c r="C176">
        <f>B176-D176</f>
        <v>14032828763.137421</v>
      </c>
      <c r="D176">
        <f>F173</f>
        <v>259111192.76298723</v>
      </c>
      <c r="E176">
        <f>C176/B176</f>
        <v>0.98187011745343822</v>
      </c>
    </row>
  </sheetData>
  <mergeCells count="28">
    <mergeCell ref="C65:D65"/>
    <mergeCell ref="C121:D121"/>
    <mergeCell ref="E121:F121"/>
    <mergeCell ref="H52:H53"/>
    <mergeCell ref="I52:I53"/>
    <mergeCell ref="J52:J53"/>
    <mergeCell ref="K52:K53"/>
    <mergeCell ref="H58:H59"/>
    <mergeCell ref="I58:I59"/>
    <mergeCell ref="J58:J59"/>
    <mergeCell ref="K58:K59"/>
    <mergeCell ref="G37:K37"/>
    <mergeCell ref="M37:Q37"/>
    <mergeCell ref="B45:B46"/>
    <mergeCell ref="C45:C46"/>
    <mergeCell ref="D45:D46"/>
    <mergeCell ref="E45:E46"/>
    <mergeCell ref="G45:K45"/>
    <mergeCell ref="H46:H47"/>
    <mergeCell ref="I46:I47"/>
    <mergeCell ref="J46:J47"/>
    <mergeCell ref="K46:K47"/>
    <mergeCell ref="E39:E40"/>
    <mergeCell ref="A1:C1"/>
    <mergeCell ref="A12:C12"/>
    <mergeCell ref="B39:B40"/>
    <mergeCell ref="C39:C40"/>
    <mergeCell ref="D39:D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Données</vt:lpstr>
      <vt:lpstr>Calculs</vt:lpstr>
      <vt:lpstr>Feuil3</vt:lpstr>
      <vt:lpstr>CP</vt:lpstr>
      <vt:lpstr>MP</vt:lpstr>
      <vt:lpstr>PP</vt:lpstr>
      <vt:lpstr>T</vt:lpstr>
      <vt:lpstr>THP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2014-05-23T10:15:32Z</dcterms:created>
  <dcterms:modified xsi:type="dcterms:W3CDTF">2014-05-25T15:33:16Z</dcterms:modified>
</cp:coreProperties>
</file>