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95" windowHeight="8955" activeTab="2"/>
  </bookViews>
  <sheets>
    <sheet name="Page de garde" sheetId="1" r:id="rId1"/>
    <sheet name="Mars" sheetId="2" r:id="rId2"/>
    <sheet name="Avril" sheetId="3" r:id="rId3"/>
    <sheet name="13e mois" sheetId="4" r:id="rId4"/>
    <sheet name="14E mois" sheetId="5" r:id="rId5"/>
  </sheets>
  <calcPr calcId="125725"/>
</workbook>
</file>

<file path=xl/calcChain.xml><?xml version="1.0" encoding="utf-8"?>
<calcChain xmlns="http://schemas.openxmlformats.org/spreadsheetml/2006/main">
  <c r="I33" i="5"/>
  <c r="H31"/>
  <c r="G30"/>
  <c r="H28"/>
  <c r="G27"/>
  <c r="H25"/>
  <c r="G24"/>
  <c r="G22"/>
  <c r="H21"/>
  <c r="H19"/>
  <c r="G18"/>
  <c r="G15"/>
  <c r="H16"/>
  <c r="H44" i="4"/>
  <c r="F36"/>
  <c r="G36" s="1"/>
  <c r="D10"/>
  <c r="C28" s="1"/>
  <c r="C24"/>
  <c r="D9"/>
  <c r="C16" s="1"/>
  <c r="D8"/>
  <c r="F35" s="1"/>
  <c r="G35" s="1"/>
  <c r="D7"/>
  <c r="D6"/>
  <c r="I26" i="3"/>
  <c r="H45" i="4" s="1"/>
  <c r="I34" i="5" s="1"/>
  <c r="I25" i="3"/>
  <c r="I39" i="2"/>
  <c r="E21" i="3"/>
  <c r="F22" s="1"/>
  <c r="E14"/>
  <c r="F4"/>
  <c r="E3" s="1"/>
  <c r="F15" s="1"/>
  <c r="E36" i="2"/>
  <c r="F37"/>
  <c r="E24"/>
  <c r="F26"/>
  <c r="F17"/>
  <c r="E16"/>
  <c r="F10"/>
  <c r="E8"/>
  <c r="E9"/>
  <c r="F28" i="4" l="1"/>
  <c r="E16"/>
  <c r="B17" s="1"/>
  <c r="D16"/>
  <c r="G28"/>
  <c r="E28"/>
  <c r="B29" s="1"/>
  <c r="C17"/>
  <c r="D17" s="1"/>
  <c r="C23"/>
  <c r="C22"/>
  <c r="C21"/>
  <c r="C20"/>
  <c r="C19"/>
  <c r="C18"/>
  <c r="D18" s="1"/>
  <c r="F29"/>
  <c r="F30"/>
  <c r="F31"/>
  <c r="F32"/>
  <c r="F33"/>
  <c r="F34"/>
  <c r="G34" s="1"/>
  <c r="E11" i="3"/>
  <c r="D28" i="4"/>
  <c r="C29" l="1"/>
  <c r="G29" s="1"/>
  <c r="D29"/>
  <c r="D19"/>
  <c r="D20"/>
  <c r="D21"/>
  <c r="D22"/>
  <c r="D23"/>
  <c r="D24" s="1"/>
  <c r="E17"/>
  <c r="B18" s="1"/>
  <c r="E18" s="1"/>
  <c r="B19" s="1"/>
  <c r="E19" s="1"/>
  <c r="B20" s="1"/>
  <c r="E20" s="1"/>
  <c r="B21" s="1"/>
  <c r="E21" s="1"/>
  <c r="B22" s="1"/>
  <c r="E22" s="1"/>
  <c r="B23" s="1"/>
  <c r="E23" s="1"/>
  <c r="B24" s="1"/>
  <c r="E24" s="1"/>
  <c r="F37"/>
  <c r="E29" l="1"/>
  <c r="B30" s="1"/>
  <c r="C30" l="1"/>
  <c r="G30" l="1"/>
  <c r="D30"/>
  <c r="E30"/>
  <c r="B31" s="1"/>
  <c r="C31" l="1"/>
  <c r="G31" s="1"/>
  <c r="D31"/>
  <c r="E31" l="1"/>
  <c r="B32" s="1"/>
  <c r="C32" l="1"/>
  <c r="G32" l="1"/>
  <c r="D32"/>
  <c r="E32"/>
  <c r="B33" s="1"/>
  <c r="C33" l="1"/>
  <c r="G33" s="1"/>
  <c r="E33"/>
  <c r="D33"/>
  <c r="G37"/>
</calcChain>
</file>

<file path=xl/sharedStrings.xml><?xml version="1.0" encoding="utf-8"?>
<sst xmlns="http://schemas.openxmlformats.org/spreadsheetml/2006/main" count="92" uniqueCount="69">
  <si>
    <t>EXAMEN COMPTABILITE GENERALE</t>
  </si>
  <si>
    <t>Durée :</t>
  </si>
  <si>
    <t>Tout documents autorisés</t>
  </si>
  <si>
    <t>Ordinateur autorisé</t>
  </si>
  <si>
    <t>Vous êtes l' expert comptable de la Société Kiratetou.</t>
  </si>
  <si>
    <t>Vous passez les écritures que vous estimez nécessaires.</t>
  </si>
  <si>
    <t>Le responsable du Service fournisseurs retrouve une facture qui n'a pas été comptabilisée.</t>
  </si>
  <si>
    <t>Nom du fournisseur : Van Vitt</t>
  </si>
  <si>
    <t>Le taux de TVA à utiliser est de 20%.</t>
  </si>
  <si>
    <t>achat de Matières premières</t>
  </si>
  <si>
    <t>Fournisseur Van Vitt</t>
  </si>
  <si>
    <t>Nous acceptons de régler cette dette par traite au 30 avril</t>
  </si>
  <si>
    <t>Effet à payer</t>
  </si>
  <si>
    <t>Le service livraison qui a expédié pour 20 000€ de produits finis à notre client Mankdeuro</t>
  </si>
  <si>
    <t>Client Mankdeuro</t>
  </si>
  <si>
    <t>Ventes de produits finis</t>
  </si>
  <si>
    <t>TVA déductible</t>
  </si>
  <si>
    <t>TVA à récupérer</t>
  </si>
  <si>
    <t>La semaine suivante notre client à  accepter de nous régler par LCR.</t>
  </si>
  <si>
    <t>Effet à recevoir</t>
  </si>
  <si>
    <t>il nous demande d'établir la facture, et de passer les écritures correspondantes</t>
  </si>
  <si>
    <t>Nous avions acheté le 5 mars pour 15000€ de matières premières, avec une remise de 5%.</t>
  </si>
  <si>
    <t>Le 29 avril, notre  banque nous informe  qu'elle va nous prélever</t>
  </si>
  <si>
    <t>pour régler la traite de Van Vitt</t>
  </si>
  <si>
    <t xml:space="preserve">Nous avons décidé de remettre à l'escompte  la traite de Mankdeuro le 15 avril </t>
  </si>
  <si>
    <t>Effet à l'escompte</t>
  </si>
  <si>
    <t>que les intérêts s'élèvent à 100€, et les frais de remise à 20€.</t>
  </si>
  <si>
    <t>Le 18 avril la banque nous adresse un bordereau d'escompte où il nous informe</t>
  </si>
  <si>
    <t>Banque Compte courant</t>
  </si>
  <si>
    <t>Intérêts</t>
  </si>
  <si>
    <t>Services bancaires</t>
  </si>
  <si>
    <t>TVA/services</t>
  </si>
  <si>
    <t>Elle est amortie sur 8 ans en linéaire et la société a demandé a bénéficié du</t>
  </si>
  <si>
    <t>Une machine industrielle a été achetée le 1er mars 2007 pour 120 000€.</t>
  </si>
  <si>
    <t>taux linéaire :</t>
  </si>
  <si>
    <t>100/8 =</t>
  </si>
  <si>
    <t>taux dégressif :</t>
  </si>
  <si>
    <t>12.5*(1.75+0.25)=</t>
  </si>
  <si>
    <t>LINEAIRE</t>
  </si>
  <si>
    <t>BRUT</t>
  </si>
  <si>
    <t>ANNUITE</t>
  </si>
  <si>
    <t>ANNUITES CUMULEES</t>
  </si>
  <si>
    <t xml:space="preserve">Annuité linéaire </t>
  </si>
  <si>
    <t>120000/8=</t>
  </si>
  <si>
    <t>1ére annuité linéaire</t>
  </si>
  <si>
    <t>15000*10/12=</t>
  </si>
  <si>
    <t>NET COMPTABLE</t>
  </si>
  <si>
    <t>Passer les écritures qui concernent l'année 2013</t>
  </si>
  <si>
    <t>Annuité dégressive</t>
  </si>
  <si>
    <t>120000*25%*10/12</t>
  </si>
  <si>
    <t>DEGRESSIF</t>
  </si>
  <si>
    <t>DEROGATOIRE</t>
  </si>
  <si>
    <t>DOT AMORT</t>
  </si>
  <si>
    <t>AMORT MAT &amp;OUTI</t>
  </si>
  <si>
    <t>AMORT DEROGATOIRE</t>
  </si>
  <si>
    <t>REPRISE/AMORT</t>
  </si>
  <si>
    <t>A la balance avant inventaire les stocks se présentaient de la façon suivante :</t>
  </si>
  <si>
    <t>stock matières premières</t>
  </si>
  <si>
    <t>stock produits finis</t>
  </si>
  <si>
    <t>Dépréciation /stocks pf</t>
  </si>
  <si>
    <t>Résultats de l'inventaire :</t>
  </si>
  <si>
    <t>dérogatoire sur 6 ans. Valeur résiduelle nulle</t>
  </si>
  <si>
    <t>Variation du stock de matières premières</t>
  </si>
  <si>
    <t>Passer les écritures:</t>
  </si>
  <si>
    <t>Dépréciation /stocks PF</t>
  </si>
  <si>
    <t>Production stockée</t>
  </si>
  <si>
    <t>Deux jours plus tard notre client reçoit notre facture</t>
  </si>
  <si>
    <t>Reprise sur DP</t>
  </si>
  <si>
    <t>Dotation aux DP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</si>
</sst>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 wrapText="1"/>
    </xf>
    <xf numFmtId="164" fontId="0" fillId="0" borderId="3" xfId="1" applyFont="1" applyBorder="1"/>
    <xf numFmtId="164" fontId="0" fillId="0" borderId="3" xfId="1" applyFont="1" applyBorder="1" applyAlignment="1">
      <alignment horizontal="center"/>
    </xf>
    <xf numFmtId="164" fontId="0" fillId="0" borderId="0" xfId="0" applyNumberFormat="1"/>
    <xf numFmtId="164" fontId="0" fillId="0" borderId="3" xfId="0" applyNumberFormat="1" applyBorder="1"/>
    <xf numFmtId="0" fontId="4" fillId="0" borderId="3" xfId="0" applyFont="1" applyBorder="1" applyAlignment="1">
      <alignment horizontal="center"/>
    </xf>
    <xf numFmtId="164" fontId="4" fillId="0" borderId="3" xfId="1" applyFont="1" applyBorder="1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0" fontId="0" fillId="0" borderId="7" xfId="0" applyBorder="1"/>
    <xf numFmtId="0" fontId="0" fillId="0" borderId="0" xfId="0" applyBorder="1"/>
    <xf numFmtId="0" fontId="2" fillId="0" borderId="0" xfId="0" applyFont="1" applyBorder="1"/>
    <xf numFmtId="0" fontId="2" fillId="0" borderId="7" xfId="0" applyFont="1" applyBorder="1"/>
    <xf numFmtId="0" fontId="0" fillId="0" borderId="0" xfId="0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6" sqref="A16"/>
    </sheetView>
  </sheetViews>
  <sheetFormatPr baseColWidth="10" defaultRowHeight="15"/>
  <sheetData>
    <row r="1" spans="1:1" ht="31.5" customHeight="1">
      <c r="A1" s="1" t="s">
        <v>0</v>
      </c>
    </row>
    <row r="2" spans="1:1" ht="31.5">
      <c r="A2" s="1"/>
    </row>
    <row r="3" spans="1:1" ht="31.5">
      <c r="A3" s="1">
        <v>2010</v>
      </c>
    </row>
    <row r="6" spans="1:1">
      <c r="A6" t="s">
        <v>1</v>
      </c>
    </row>
    <row r="7" spans="1:1">
      <c r="A7" t="s">
        <v>2</v>
      </c>
    </row>
    <row r="8" spans="1:1">
      <c r="A8" t="s">
        <v>3</v>
      </c>
    </row>
    <row r="13" spans="1:1">
      <c r="A13" t="s">
        <v>4</v>
      </c>
    </row>
    <row r="14" spans="1:1">
      <c r="A14" t="s">
        <v>5</v>
      </c>
    </row>
    <row r="16" spans="1:1">
      <c r="A16" t="s"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9"/>
  <sheetViews>
    <sheetView topLeftCell="A18" workbookViewId="0">
      <selection activeCell="E28" sqref="E28"/>
    </sheetView>
  </sheetViews>
  <sheetFormatPr baseColWidth="10" defaultRowHeight="15"/>
  <cols>
    <col min="1" max="1" width="8.5703125" customWidth="1"/>
    <col min="2" max="2" width="22" customWidth="1"/>
    <col min="3" max="3" width="6.28515625" customWidth="1"/>
    <col min="4" max="4" width="20.5703125" customWidth="1"/>
    <col min="5" max="5" width="10.5703125" customWidth="1"/>
    <col min="6" max="6" width="11.5703125" customWidth="1"/>
    <col min="7" max="7" width="2.28515625" customWidth="1"/>
    <col min="8" max="8" width="1.85546875" customWidth="1"/>
    <col min="9" max="9" width="2.5703125" customWidth="1"/>
  </cols>
  <sheetData>
    <row r="1" spans="1:9">
      <c r="A1" t="s">
        <v>6</v>
      </c>
    </row>
    <row r="3" spans="1:9">
      <c r="A3" t="s">
        <v>7</v>
      </c>
    </row>
    <row r="5" spans="1:9">
      <c r="A5" t="s">
        <v>21</v>
      </c>
    </row>
    <row r="7" spans="1:9" ht="15.75" thickBot="1">
      <c r="A7" s="20"/>
      <c r="B7" s="20"/>
      <c r="C7" s="20"/>
      <c r="D7" s="20"/>
    </row>
    <row r="8" spans="1:9">
      <c r="A8" s="2">
        <v>601</v>
      </c>
      <c r="B8" s="2" t="s">
        <v>9</v>
      </c>
      <c r="C8" s="2"/>
      <c r="D8" s="2"/>
      <c r="E8" s="2">
        <f>15000*0.95</f>
        <v>14250</v>
      </c>
      <c r="F8" s="2"/>
      <c r="I8">
        <v>1</v>
      </c>
    </row>
    <row r="9" spans="1:9">
      <c r="A9" s="2"/>
      <c r="B9" s="2" t="s">
        <v>16</v>
      </c>
      <c r="C9" s="2"/>
      <c r="D9" s="2"/>
      <c r="E9" s="2">
        <f>E8*0.2</f>
        <v>2850</v>
      </c>
      <c r="F9" s="2"/>
    </row>
    <row r="10" spans="1:9">
      <c r="A10" s="2"/>
      <c r="B10" s="2"/>
      <c r="C10" s="2">
        <v>401</v>
      </c>
      <c r="D10" s="2" t="s">
        <v>10</v>
      </c>
      <c r="E10" s="2"/>
      <c r="F10" s="2">
        <f>E8+E9</f>
        <v>17100</v>
      </c>
    </row>
    <row r="11" spans="1:9" ht="15.75" thickBot="1">
      <c r="A11" s="20"/>
      <c r="B11" s="20"/>
      <c r="C11" s="20"/>
      <c r="D11" s="20"/>
    </row>
    <row r="14" spans="1:9">
      <c r="A14" t="s">
        <v>11</v>
      </c>
    </row>
    <row r="15" spans="1:9" ht="15.75" thickBot="1">
      <c r="A15" s="20"/>
      <c r="B15" s="20"/>
      <c r="C15" s="20"/>
      <c r="D15" s="20"/>
    </row>
    <row r="16" spans="1:9">
      <c r="A16" s="2">
        <v>401</v>
      </c>
      <c r="B16" s="2" t="s">
        <v>10</v>
      </c>
      <c r="C16" s="2"/>
      <c r="D16" s="2"/>
      <c r="E16" s="2">
        <f>F10</f>
        <v>17100</v>
      </c>
      <c r="F16" s="2"/>
    </row>
    <row r="17" spans="1:9">
      <c r="A17" s="2"/>
      <c r="B17" s="2"/>
      <c r="C17" s="2">
        <v>403</v>
      </c>
      <c r="D17" s="2" t="s">
        <v>12</v>
      </c>
      <c r="E17" s="2"/>
      <c r="F17" s="2">
        <f>E16</f>
        <v>17100</v>
      </c>
      <c r="I17">
        <v>1</v>
      </c>
    </row>
    <row r="18" spans="1:9" ht="15.75" thickBot="1">
      <c r="A18" s="23"/>
      <c r="B18" s="23"/>
      <c r="C18" s="23"/>
      <c r="D18" s="23"/>
      <c r="E18" s="2"/>
      <c r="F18" s="2"/>
    </row>
    <row r="21" spans="1:9">
      <c r="A21" t="s">
        <v>13</v>
      </c>
    </row>
    <row r="22" spans="1:9">
      <c r="A22" t="s">
        <v>20</v>
      </c>
    </row>
    <row r="23" spans="1:9" ht="15.75" thickBot="1">
      <c r="A23" s="20"/>
      <c r="B23" s="20"/>
      <c r="C23" s="20"/>
      <c r="D23" s="20"/>
    </row>
    <row r="24" spans="1:9">
      <c r="A24" s="2">
        <v>41</v>
      </c>
      <c r="B24" s="2" t="s">
        <v>14</v>
      </c>
      <c r="C24" s="2"/>
      <c r="D24" s="2"/>
      <c r="E24" s="2">
        <f>F25+F26</f>
        <v>24000</v>
      </c>
      <c r="F24" s="2"/>
    </row>
    <row r="25" spans="1:9">
      <c r="A25" s="2"/>
      <c r="B25" s="2"/>
      <c r="C25" s="2">
        <v>70</v>
      </c>
      <c r="D25" s="2" t="s">
        <v>15</v>
      </c>
      <c r="E25" s="2"/>
      <c r="F25" s="2">
        <v>20000</v>
      </c>
      <c r="I25">
        <v>1</v>
      </c>
    </row>
    <row r="26" spans="1:9">
      <c r="A26" s="2"/>
      <c r="B26" s="2"/>
      <c r="C26" s="2"/>
      <c r="D26" s="2" t="s">
        <v>17</v>
      </c>
      <c r="E26" s="2"/>
      <c r="F26" s="2">
        <f>F25*0.2</f>
        <v>4000</v>
      </c>
    </row>
    <row r="27" spans="1:9" ht="15.75" thickBot="1">
      <c r="A27" s="20"/>
      <c r="B27" s="20"/>
      <c r="C27" s="20"/>
      <c r="D27" s="20"/>
    </row>
    <row r="29" spans="1:9">
      <c r="A29" t="s">
        <v>66</v>
      </c>
    </row>
    <row r="30" spans="1:9" ht="15.75" thickBot="1">
      <c r="A30" s="20"/>
      <c r="B30" s="20"/>
      <c r="C30" s="20"/>
      <c r="D30" s="20"/>
    </row>
    <row r="31" spans="1:9">
      <c r="I31">
        <v>1</v>
      </c>
    </row>
    <row r="33" spans="1:9" ht="15.75" thickBot="1">
      <c r="A33" s="20"/>
      <c r="B33" s="20"/>
      <c r="C33" s="20"/>
      <c r="D33" s="20"/>
    </row>
    <row r="34" spans="1:9">
      <c r="A34" t="s">
        <v>18</v>
      </c>
    </row>
    <row r="35" spans="1:9" ht="15.75" thickBot="1">
      <c r="A35" s="20"/>
      <c r="B35" s="20"/>
      <c r="C35" s="20"/>
      <c r="D35" s="20"/>
    </row>
    <row r="36" spans="1:9">
      <c r="A36" s="2">
        <v>413</v>
      </c>
      <c r="B36" s="2" t="s">
        <v>19</v>
      </c>
      <c r="C36" s="2"/>
      <c r="D36" s="2"/>
      <c r="E36" s="2">
        <f>F37</f>
        <v>24000</v>
      </c>
      <c r="F36" s="2"/>
      <c r="I36">
        <v>1</v>
      </c>
    </row>
    <row r="37" spans="1:9">
      <c r="A37" s="22"/>
      <c r="B37" s="22"/>
      <c r="C37" s="22">
        <v>41</v>
      </c>
      <c r="D37" s="22" t="s">
        <v>14</v>
      </c>
      <c r="E37" s="2"/>
      <c r="F37" s="2">
        <f>E24</f>
        <v>24000</v>
      </c>
    </row>
    <row r="38" spans="1:9" ht="15.75" thickBot="1">
      <c r="A38" s="20"/>
      <c r="B38" s="20"/>
      <c r="C38" s="20"/>
      <c r="D38" s="20"/>
    </row>
    <row r="39" spans="1:9">
      <c r="I39">
        <f>SUM(I6:I36)</f>
        <v>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2" sqref="A2:D2"/>
    </sheetView>
  </sheetViews>
  <sheetFormatPr baseColWidth="10" defaultRowHeight="15"/>
  <cols>
    <col min="1" max="1" width="9.140625" customWidth="1"/>
    <col min="2" max="2" width="19" customWidth="1"/>
    <col min="4" max="4" width="19.7109375" customWidth="1"/>
    <col min="6" max="6" width="9.140625" customWidth="1"/>
    <col min="7" max="7" width="2.140625" customWidth="1"/>
    <col min="8" max="8" width="1.28515625" customWidth="1"/>
    <col min="9" max="9" width="4" customWidth="1"/>
  </cols>
  <sheetData>
    <row r="1" spans="1:9">
      <c r="A1" t="s">
        <v>24</v>
      </c>
    </row>
    <row r="2" spans="1:9" ht="15.75" thickBot="1">
      <c r="A2" s="20"/>
      <c r="B2" s="20"/>
      <c r="C2" s="20"/>
      <c r="D2" s="20"/>
    </row>
    <row r="3" spans="1:9">
      <c r="A3" s="2">
        <v>511</v>
      </c>
      <c r="B3" s="2" t="s">
        <v>25</v>
      </c>
      <c r="C3" s="2"/>
      <c r="D3" s="2"/>
      <c r="E3" s="2">
        <f>F4</f>
        <v>24000</v>
      </c>
      <c r="F3" s="2"/>
    </row>
    <row r="4" spans="1:9">
      <c r="A4" s="2"/>
      <c r="B4" s="2"/>
      <c r="C4" s="2">
        <v>413</v>
      </c>
      <c r="D4" s="2" t="s">
        <v>19</v>
      </c>
      <c r="E4" s="2"/>
      <c r="F4" s="2">
        <f>Mars!E36</f>
        <v>24000</v>
      </c>
      <c r="I4">
        <v>1</v>
      </c>
    </row>
    <row r="5" spans="1:9" ht="15.75" thickBot="1">
      <c r="A5" s="20"/>
      <c r="B5" s="20"/>
      <c r="C5" s="20"/>
      <c r="D5" s="20"/>
    </row>
    <row r="8" spans="1:9">
      <c r="A8" t="s">
        <v>27</v>
      </c>
    </row>
    <row r="9" spans="1:9">
      <c r="A9" t="s">
        <v>26</v>
      </c>
    </row>
    <row r="10" spans="1:9" ht="15.75" thickBot="1">
      <c r="A10" s="20"/>
      <c r="B10" s="20"/>
      <c r="C10" s="20"/>
      <c r="D10" s="20"/>
    </row>
    <row r="11" spans="1:9">
      <c r="A11" s="2">
        <v>512</v>
      </c>
      <c r="B11" s="2" t="s">
        <v>28</v>
      </c>
      <c r="C11" s="2"/>
      <c r="D11" s="2"/>
      <c r="E11" s="2">
        <f>F15-E12-E13-E14</f>
        <v>23876</v>
      </c>
      <c r="F11" s="2"/>
    </row>
    <row r="12" spans="1:9">
      <c r="A12" s="2">
        <v>66</v>
      </c>
      <c r="B12" s="2" t="s">
        <v>29</v>
      </c>
      <c r="C12" s="2"/>
      <c r="D12" s="2"/>
      <c r="E12" s="2">
        <v>100</v>
      </c>
      <c r="F12" s="2"/>
      <c r="I12">
        <v>1</v>
      </c>
    </row>
    <row r="13" spans="1:9">
      <c r="A13" s="2">
        <v>627</v>
      </c>
      <c r="B13" s="2" t="s">
        <v>30</v>
      </c>
      <c r="C13" s="2"/>
      <c r="D13" s="2"/>
      <c r="E13" s="2">
        <v>20</v>
      </c>
      <c r="F13" s="2"/>
    </row>
    <row r="14" spans="1:9">
      <c r="A14" s="2"/>
      <c r="B14" s="2" t="s">
        <v>31</v>
      </c>
      <c r="C14" s="2"/>
      <c r="D14" s="2"/>
      <c r="E14" s="2">
        <f>E13*0.2</f>
        <v>4</v>
      </c>
      <c r="F14" s="2"/>
    </row>
    <row r="15" spans="1:9">
      <c r="A15" s="22"/>
      <c r="B15" s="22"/>
      <c r="C15" s="22">
        <v>511</v>
      </c>
      <c r="D15" s="22" t="s">
        <v>25</v>
      </c>
      <c r="E15" s="2"/>
      <c r="F15" s="2">
        <f>E3</f>
        <v>24000</v>
      </c>
    </row>
    <row r="16" spans="1:9" ht="15.75" thickBot="1">
      <c r="A16" s="20"/>
      <c r="B16" s="20"/>
      <c r="C16" s="20"/>
      <c r="D16" s="20"/>
    </row>
    <row r="18" spans="1:9">
      <c r="A18" t="s">
        <v>22</v>
      </c>
    </row>
    <row r="19" spans="1:9">
      <c r="A19" t="s">
        <v>23</v>
      </c>
    </row>
    <row r="20" spans="1:9" ht="15.75" thickBot="1">
      <c r="A20" s="20"/>
      <c r="B20" s="20"/>
      <c r="C20" s="20"/>
      <c r="D20" s="20"/>
    </row>
    <row r="21" spans="1:9">
      <c r="A21" s="2">
        <v>403</v>
      </c>
      <c r="B21" s="2" t="s">
        <v>12</v>
      </c>
      <c r="C21" s="2"/>
      <c r="D21" s="2"/>
      <c r="E21" s="2">
        <f>Mars!F17</f>
        <v>17100</v>
      </c>
      <c r="F21" s="2"/>
      <c r="I21">
        <v>1</v>
      </c>
    </row>
    <row r="22" spans="1:9">
      <c r="A22" s="2"/>
      <c r="B22" s="2"/>
      <c r="C22" s="2">
        <v>512</v>
      </c>
      <c r="D22" s="2" t="s">
        <v>28</v>
      </c>
      <c r="E22" s="2"/>
      <c r="F22" s="2">
        <f>E21</f>
        <v>17100</v>
      </c>
    </row>
    <row r="23" spans="1:9" ht="15.75" thickBot="1">
      <c r="A23" s="20"/>
      <c r="B23" s="20"/>
      <c r="C23" s="20"/>
      <c r="D23" s="20"/>
    </row>
    <row r="25" spans="1:9">
      <c r="I25">
        <f>SUM(I1:I22)</f>
        <v>3</v>
      </c>
    </row>
    <row r="26" spans="1:9">
      <c r="I26">
        <f>Mars!I39+I25</f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5"/>
  <sheetViews>
    <sheetView topLeftCell="A21" workbookViewId="0">
      <selection activeCell="I22" sqref="I22"/>
    </sheetView>
  </sheetViews>
  <sheetFormatPr baseColWidth="10" defaultRowHeight="15"/>
  <cols>
    <col min="1" max="1" width="7.7109375" customWidth="1"/>
    <col min="2" max="2" width="11.5703125" bestFit="1" customWidth="1"/>
    <col min="3" max="3" width="16" customWidth="1"/>
    <col min="4" max="4" width="11.5703125" bestFit="1" customWidth="1"/>
    <col min="5" max="5" width="11.28515625" customWidth="1"/>
    <col min="6" max="6" width="11.5703125" customWidth="1"/>
    <col min="7" max="7" width="13.85546875" style="3" customWidth="1"/>
    <col min="8" max="8" width="3.42578125" customWidth="1"/>
  </cols>
  <sheetData>
    <row r="1" spans="1:5">
      <c r="A1" t="s">
        <v>33</v>
      </c>
    </row>
    <row r="3" spans="1:5">
      <c r="A3" t="s">
        <v>32</v>
      </c>
    </row>
    <row r="4" spans="1:5">
      <c r="A4" t="s">
        <v>61</v>
      </c>
    </row>
    <row r="5" spans="1:5">
      <c r="A5" t="s">
        <v>47</v>
      </c>
    </row>
    <row r="6" spans="1:5">
      <c r="A6" t="s">
        <v>34</v>
      </c>
      <c r="C6" t="s">
        <v>35</v>
      </c>
      <c r="D6">
        <f>100/8</f>
        <v>12.5</v>
      </c>
    </row>
    <row r="7" spans="1:5">
      <c r="A7" t="s">
        <v>36</v>
      </c>
      <c r="C7" t="s">
        <v>37</v>
      </c>
      <c r="D7">
        <f>12.5*2</f>
        <v>25</v>
      </c>
    </row>
    <row r="8" spans="1:5">
      <c r="A8" t="s">
        <v>42</v>
      </c>
      <c r="C8" t="s">
        <v>43</v>
      </c>
      <c r="D8">
        <f>120000/8</f>
        <v>15000</v>
      </c>
    </row>
    <row r="9" spans="1:5">
      <c r="A9" t="s">
        <v>44</v>
      </c>
      <c r="C9" t="s">
        <v>45</v>
      </c>
      <c r="D9">
        <f>15000*10/12</f>
        <v>12500</v>
      </c>
    </row>
    <row r="10" spans="1:5">
      <c r="A10" t="s">
        <v>48</v>
      </c>
      <c r="C10" t="s">
        <v>49</v>
      </c>
      <c r="D10">
        <f>120000*25%*10/12</f>
        <v>25000</v>
      </c>
    </row>
    <row r="13" spans="1:5" ht="15.75" thickBot="1"/>
    <row r="14" spans="1:5" ht="15.75" thickBot="1">
      <c r="A14" s="6"/>
      <c r="B14" s="10"/>
      <c r="C14" s="9" t="s">
        <v>38</v>
      </c>
      <c r="D14" s="9"/>
      <c r="E14" s="11"/>
    </row>
    <row r="15" spans="1:5" ht="30">
      <c r="B15" s="7" t="s">
        <v>39</v>
      </c>
      <c r="C15" s="7" t="s">
        <v>40</v>
      </c>
      <c r="D15" s="8" t="s">
        <v>41</v>
      </c>
      <c r="E15" s="4" t="s">
        <v>46</v>
      </c>
    </row>
    <row r="16" spans="1:5">
      <c r="A16" s="4">
        <v>2007</v>
      </c>
      <c r="B16" s="5">
        <v>120000</v>
      </c>
      <c r="C16" s="5">
        <f>D9</f>
        <v>12500</v>
      </c>
      <c r="D16" s="5">
        <f>C16</f>
        <v>12500</v>
      </c>
      <c r="E16" s="5">
        <f>B16-C16</f>
        <v>107500</v>
      </c>
    </row>
    <row r="17" spans="1:8">
      <c r="A17" s="4">
        <v>2008</v>
      </c>
      <c r="B17" s="5">
        <f>E16</f>
        <v>107500</v>
      </c>
      <c r="C17" s="5">
        <f>$D$8</f>
        <v>15000</v>
      </c>
      <c r="D17" s="5">
        <f>C17+D16</f>
        <v>27500</v>
      </c>
      <c r="E17" s="5">
        <f t="shared" ref="E17:E24" si="0">B17-C17</f>
        <v>92500</v>
      </c>
    </row>
    <row r="18" spans="1:8">
      <c r="A18" s="4">
        <v>2009</v>
      </c>
      <c r="B18" s="5">
        <f t="shared" ref="B18:B24" si="1">E17</f>
        <v>92500</v>
      </c>
      <c r="C18" s="5">
        <f t="shared" ref="C18:C23" si="2">$D$8</f>
        <v>15000</v>
      </c>
      <c r="D18" s="5">
        <f t="shared" ref="D18:D24" si="3">C18+D17</f>
        <v>42500</v>
      </c>
      <c r="E18" s="5">
        <f t="shared" si="0"/>
        <v>77500</v>
      </c>
    </row>
    <row r="19" spans="1:8">
      <c r="A19" s="4">
        <v>2010</v>
      </c>
      <c r="B19" s="5">
        <f t="shared" si="1"/>
        <v>77500</v>
      </c>
      <c r="C19" s="5">
        <f t="shared" si="2"/>
        <v>15000</v>
      </c>
      <c r="D19" s="5">
        <f t="shared" si="3"/>
        <v>57500</v>
      </c>
      <c r="E19" s="5">
        <f t="shared" si="0"/>
        <v>62500</v>
      </c>
    </row>
    <row r="20" spans="1:8">
      <c r="A20" s="4">
        <v>2011</v>
      </c>
      <c r="B20" s="5">
        <f t="shared" si="1"/>
        <v>62500</v>
      </c>
      <c r="C20" s="5">
        <f t="shared" si="2"/>
        <v>15000</v>
      </c>
      <c r="D20" s="5">
        <f t="shared" si="3"/>
        <v>72500</v>
      </c>
      <c r="E20" s="5">
        <f t="shared" si="0"/>
        <v>47500</v>
      </c>
    </row>
    <row r="21" spans="1:8">
      <c r="A21" s="4">
        <v>2012</v>
      </c>
      <c r="B21" s="5">
        <f t="shared" si="1"/>
        <v>47500</v>
      </c>
      <c r="C21" s="5">
        <f t="shared" si="2"/>
        <v>15000</v>
      </c>
      <c r="D21" s="5">
        <f t="shared" si="3"/>
        <v>87500</v>
      </c>
      <c r="E21" s="5">
        <f t="shared" si="0"/>
        <v>32500</v>
      </c>
    </row>
    <row r="22" spans="1:8">
      <c r="A22" s="4">
        <v>2013</v>
      </c>
      <c r="B22" s="5">
        <f t="shared" si="1"/>
        <v>32500</v>
      </c>
      <c r="C22" s="5">
        <f t="shared" si="2"/>
        <v>15000</v>
      </c>
      <c r="D22" s="5">
        <f t="shared" si="3"/>
        <v>102500</v>
      </c>
      <c r="E22" s="5">
        <f t="shared" si="0"/>
        <v>17500</v>
      </c>
    </row>
    <row r="23" spans="1:8">
      <c r="A23" s="4">
        <v>2014</v>
      </c>
      <c r="B23" s="5">
        <f t="shared" si="1"/>
        <v>17500</v>
      </c>
      <c r="C23" s="5">
        <f t="shared" si="2"/>
        <v>15000</v>
      </c>
      <c r="D23" s="5">
        <f t="shared" si="3"/>
        <v>117500</v>
      </c>
      <c r="E23" s="5">
        <f t="shared" si="0"/>
        <v>2500</v>
      </c>
    </row>
    <row r="24" spans="1:8">
      <c r="A24" s="4">
        <v>2015</v>
      </c>
      <c r="B24" s="5">
        <f t="shared" si="1"/>
        <v>2500</v>
      </c>
      <c r="C24" s="5">
        <f>15000*2/12</f>
        <v>2500</v>
      </c>
      <c r="D24" s="5">
        <f t="shared" si="3"/>
        <v>120000</v>
      </c>
      <c r="E24" s="5">
        <f t="shared" si="0"/>
        <v>0</v>
      </c>
    </row>
    <row r="25" spans="1:8" ht="15.75" thickBot="1"/>
    <row r="26" spans="1:8" ht="15.75" thickBot="1">
      <c r="A26" s="6"/>
      <c r="B26" s="10"/>
      <c r="C26" s="9" t="s">
        <v>50</v>
      </c>
      <c r="D26" s="9"/>
      <c r="E26" s="11"/>
      <c r="F26" t="s">
        <v>38</v>
      </c>
      <c r="G26" s="3" t="s">
        <v>51</v>
      </c>
    </row>
    <row r="27" spans="1:8" ht="30">
      <c r="B27" s="7" t="s">
        <v>39</v>
      </c>
      <c r="C27" s="7" t="s">
        <v>40</v>
      </c>
      <c r="D27" s="8" t="s">
        <v>41</v>
      </c>
      <c r="E27" s="4" t="s">
        <v>46</v>
      </c>
      <c r="F27" s="7" t="s">
        <v>40</v>
      </c>
      <c r="G27" s="7" t="s">
        <v>40</v>
      </c>
    </row>
    <row r="28" spans="1:8">
      <c r="A28" s="4">
        <v>2007</v>
      </c>
      <c r="B28" s="12">
        <v>120000</v>
      </c>
      <c r="C28" s="12">
        <f>D10</f>
        <v>25000</v>
      </c>
      <c r="D28" s="12">
        <f>C28</f>
        <v>25000</v>
      </c>
      <c r="E28" s="12">
        <f>B28-C28</f>
        <v>95000</v>
      </c>
      <c r="F28" s="13">
        <f>C16</f>
        <v>12500</v>
      </c>
      <c r="G28" s="13">
        <f>C28-F28</f>
        <v>12500</v>
      </c>
      <c r="H28">
        <v>5</v>
      </c>
    </row>
    <row r="29" spans="1:8">
      <c r="A29" s="4">
        <v>2008</v>
      </c>
      <c r="B29" s="12">
        <f>E28</f>
        <v>95000</v>
      </c>
      <c r="C29" s="12">
        <f>B29*25%</f>
        <v>23750</v>
      </c>
      <c r="D29" s="12">
        <f>C29+D28</f>
        <v>48750</v>
      </c>
      <c r="E29" s="12">
        <f t="shared" ref="E29:E33" si="4">B29-C29</f>
        <v>71250</v>
      </c>
      <c r="F29" s="13">
        <f>$D$8</f>
        <v>15000</v>
      </c>
      <c r="G29" s="13">
        <f t="shared" ref="G29:G36" si="5">C29-F29</f>
        <v>8750</v>
      </c>
    </row>
    <row r="30" spans="1:8">
      <c r="A30" s="4">
        <v>2009</v>
      </c>
      <c r="B30" s="12">
        <f t="shared" ref="B30:B33" si="6">E29</f>
        <v>71250</v>
      </c>
      <c r="C30" s="12">
        <f>B30*25%</f>
        <v>17812.5</v>
      </c>
      <c r="D30" s="12">
        <f t="shared" ref="D30:D33" si="7">C30+D29</f>
        <v>66562.5</v>
      </c>
      <c r="E30" s="12">
        <f t="shared" si="4"/>
        <v>53437.5</v>
      </c>
      <c r="F30" s="13">
        <f t="shared" ref="F30:F35" si="8">$D$8</f>
        <v>15000</v>
      </c>
      <c r="G30" s="13">
        <f t="shared" si="5"/>
        <v>2812.5</v>
      </c>
    </row>
    <row r="31" spans="1:8">
      <c r="A31" s="4">
        <v>2010</v>
      </c>
      <c r="B31" s="12">
        <f t="shared" si="6"/>
        <v>53437.5</v>
      </c>
      <c r="C31" s="12">
        <f>B31*33.33%</f>
        <v>17810.71875</v>
      </c>
      <c r="D31" s="12">
        <f t="shared" si="7"/>
        <v>84373.21875</v>
      </c>
      <c r="E31" s="12">
        <f t="shared" si="4"/>
        <v>35626.78125</v>
      </c>
      <c r="F31" s="13">
        <f t="shared" si="8"/>
        <v>15000</v>
      </c>
      <c r="G31" s="13">
        <f t="shared" si="5"/>
        <v>2810.71875</v>
      </c>
    </row>
    <row r="32" spans="1:8">
      <c r="A32" s="4">
        <v>2011</v>
      </c>
      <c r="B32" s="12">
        <f t="shared" si="6"/>
        <v>35626.78125</v>
      </c>
      <c r="C32" s="12">
        <f>B32*50%</f>
        <v>17813.390625</v>
      </c>
      <c r="D32" s="12">
        <f t="shared" si="7"/>
        <v>102186.609375</v>
      </c>
      <c r="E32" s="12">
        <f t="shared" si="4"/>
        <v>17813.390625</v>
      </c>
      <c r="F32" s="13">
        <f t="shared" si="8"/>
        <v>15000</v>
      </c>
      <c r="G32" s="13">
        <f t="shared" si="5"/>
        <v>2813.390625</v>
      </c>
    </row>
    <row r="33" spans="1:8">
      <c r="A33" s="4">
        <v>2012</v>
      </c>
      <c r="B33" s="12">
        <f t="shared" si="6"/>
        <v>17813.390625</v>
      </c>
      <c r="C33" s="12">
        <f>B33*100%</f>
        <v>17813.390625</v>
      </c>
      <c r="D33" s="12">
        <f t="shared" si="7"/>
        <v>120000</v>
      </c>
      <c r="E33" s="12">
        <f t="shared" si="4"/>
        <v>0</v>
      </c>
      <c r="F33" s="13">
        <f t="shared" si="8"/>
        <v>15000</v>
      </c>
      <c r="G33" s="13">
        <f t="shared" si="5"/>
        <v>2813.390625</v>
      </c>
    </row>
    <row r="34" spans="1:8">
      <c r="A34" s="16">
        <v>2013</v>
      </c>
      <c r="F34" s="17">
        <f t="shared" si="8"/>
        <v>15000</v>
      </c>
      <c r="G34" s="17">
        <f t="shared" si="5"/>
        <v>-15000</v>
      </c>
    </row>
    <row r="35" spans="1:8">
      <c r="A35" s="4">
        <v>2014</v>
      </c>
      <c r="F35" s="13">
        <f t="shared" si="8"/>
        <v>15000</v>
      </c>
      <c r="G35" s="13">
        <f t="shared" si="5"/>
        <v>-15000</v>
      </c>
    </row>
    <row r="36" spans="1:8">
      <c r="A36" s="4">
        <v>2015</v>
      </c>
      <c r="F36" s="13">
        <f>15000*2/12</f>
        <v>2500</v>
      </c>
      <c r="G36" s="13">
        <f t="shared" si="5"/>
        <v>-2500</v>
      </c>
    </row>
    <row r="37" spans="1:8">
      <c r="F37" s="15">
        <f>SUM(F28:F36)</f>
        <v>120000</v>
      </c>
      <c r="G37" s="13">
        <f>SUM(G28:G36)</f>
        <v>0</v>
      </c>
    </row>
    <row r="38" spans="1:8" ht="15.75" thickBot="1">
      <c r="A38" s="20"/>
      <c r="B38" s="20"/>
      <c r="C38" s="20"/>
      <c r="D38" s="20"/>
    </row>
    <row r="39" spans="1:8">
      <c r="A39">
        <v>681</v>
      </c>
      <c r="C39" t="s">
        <v>52</v>
      </c>
      <c r="E39">
        <v>15000</v>
      </c>
    </row>
    <row r="40" spans="1:8">
      <c r="B40">
        <v>28</v>
      </c>
      <c r="D40" t="s">
        <v>53</v>
      </c>
      <c r="F40">
        <v>15000</v>
      </c>
      <c r="H40">
        <v>1</v>
      </c>
    </row>
    <row r="41" spans="1:8" ht="15.75" thickBot="1">
      <c r="A41" s="20"/>
      <c r="B41" s="20"/>
      <c r="C41" s="20"/>
      <c r="D41" s="20"/>
    </row>
    <row r="42" spans="1:8">
      <c r="A42">
        <v>15</v>
      </c>
      <c r="C42" t="s">
        <v>54</v>
      </c>
      <c r="E42">
        <v>15000</v>
      </c>
    </row>
    <row r="43" spans="1:8">
      <c r="B43">
        <v>787</v>
      </c>
      <c r="D43" t="s">
        <v>55</v>
      </c>
      <c r="F43">
        <v>15000</v>
      </c>
      <c r="H43">
        <v>1</v>
      </c>
    </row>
    <row r="44" spans="1:8">
      <c r="H44">
        <f>SUM(H28:H43)</f>
        <v>7</v>
      </c>
    </row>
    <row r="45" spans="1:8">
      <c r="H45">
        <f>Avril!I26+H44</f>
        <v>15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topLeftCell="A10" workbookViewId="0">
      <selection activeCell="A2" sqref="A2"/>
    </sheetView>
  </sheetViews>
  <sheetFormatPr baseColWidth="10" defaultRowHeight="15"/>
  <cols>
    <col min="1" max="1" width="6.42578125" customWidth="1"/>
    <col min="7" max="7" width="10.28515625" customWidth="1"/>
    <col min="8" max="8" width="10.7109375" customWidth="1"/>
    <col min="9" max="9" width="4.140625" customWidth="1"/>
  </cols>
  <sheetData>
    <row r="1" spans="1:9">
      <c r="A1" t="s">
        <v>56</v>
      </c>
    </row>
    <row r="3" spans="1:9">
      <c r="A3">
        <v>31</v>
      </c>
      <c r="B3" t="s">
        <v>57</v>
      </c>
      <c r="E3" s="18">
        <v>20000</v>
      </c>
    </row>
    <row r="4" spans="1:9">
      <c r="A4">
        <v>35</v>
      </c>
      <c r="B4" t="s">
        <v>58</v>
      </c>
      <c r="E4" s="18">
        <v>45000</v>
      </c>
    </row>
    <row r="5" spans="1:9">
      <c r="A5">
        <v>395</v>
      </c>
      <c r="B5" t="s">
        <v>64</v>
      </c>
      <c r="F5" s="19">
        <v>2000</v>
      </c>
    </row>
    <row r="7" spans="1:9">
      <c r="A7" t="s">
        <v>60</v>
      </c>
    </row>
    <row r="9" spans="1:9">
      <c r="B9" t="s">
        <v>57</v>
      </c>
      <c r="E9" s="19">
        <v>22000</v>
      </c>
      <c r="F9" s="19"/>
    </row>
    <row r="10" spans="1:9">
      <c r="B10" t="s">
        <v>58</v>
      </c>
      <c r="E10" s="19">
        <v>46000</v>
      </c>
      <c r="F10" s="19"/>
    </row>
    <row r="11" spans="1:9">
      <c r="B11" t="s">
        <v>59</v>
      </c>
      <c r="E11" s="19"/>
      <c r="F11" s="19">
        <v>1500</v>
      </c>
    </row>
    <row r="13" spans="1:9">
      <c r="A13" t="s">
        <v>63</v>
      </c>
    </row>
    <row r="14" spans="1:9" ht="15.75" thickBot="1">
      <c r="A14" s="20"/>
      <c r="B14" s="20"/>
      <c r="C14" s="20"/>
      <c r="D14" s="20"/>
      <c r="E14" s="20"/>
      <c r="F14" s="20"/>
    </row>
    <row r="15" spans="1:9">
      <c r="A15">
        <v>603</v>
      </c>
      <c r="B15" t="s">
        <v>62</v>
      </c>
      <c r="G15" s="14">
        <f>E3</f>
        <v>20000</v>
      </c>
      <c r="I15">
        <v>1</v>
      </c>
    </row>
    <row r="16" spans="1:9">
      <c r="A16">
        <v>31</v>
      </c>
      <c r="C16" t="s">
        <v>57</v>
      </c>
      <c r="H16" s="14">
        <f>E3</f>
        <v>20000</v>
      </c>
    </row>
    <row r="17" spans="1:9" ht="15.75" thickBot="1">
      <c r="A17" s="20"/>
      <c r="B17" s="20"/>
      <c r="C17" s="20"/>
      <c r="D17" s="20"/>
      <c r="E17" s="20"/>
      <c r="F17" s="20"/>
    </row>
    <row r="18" spans="1:9">
      <c r="A18">
        <v>31</v>
      </c>
      <c r="B18" t="s">
        <v>57</v>
      </c>
      <c r="G18" s="19">
        <f>E9</f>
        <v>22000</v>
      </c>
      <c r="H18" s="19"/>
      <c r="I18">
        <v>1</v>
      </c>
    </row>
    <row r="19" spans="1:9">
      <c r="A19" s="21">
        <v>603</v>
      </c>
      <c r="B19" s="21"/>
      <c r="C19" s="21"/>
      <c r="D19" s="21" t="s">
        <v>62</v>
      </c>
      <c r="E19" s="21"/>
      <c r="F19" s="21"/>
      <c r="G19" s="19"/>
      <c r="H19" s="19">
        <f>E9</f>
        <v>22000</v>
      </c>
    </row>
    <row r="20" spans="1:9" ht="15.75" thickBot="1">
      <c r="A20" s="20"/>
      <c r="B20" s="20"/>
      <c r="C20" s="20"/>
      <c r="D20" s="20"/>
      <c r="E20" s="20"/>
      <c r="F20" s="20"/>
    </row>
    <row r="21" spans="1:9">
      <c r="A21">
        <v>35</v>
      </c>
      <c r="C21" t="s">
        <v>58</v>
      </c>
      <c r="H21" s="14">
        <f>E4</f>
        <v>45000</v>
      </c>
      <c r="I21">
        <v>1</v>
      </c>
    </row>
    <row r="22" spans="1:9">
      <c r="A22">
        <v>71</v>
      </c>
      <c r="B22" t="s">
        <v>65</v>
      </c>
      <c r="G22" s="14">
        <f>E4</f>
        <v>45000</v>
      </c>
    </row>
    <row r="23" spans="1:9" ht="15.75" thickBot="1">
      <c r="A23" s="20"/>
      <c r="B23" s="20"/>
      <c r="C23" s="20"/>
      <c r="D23" s="20"/>
      <c r="E23" s="20"/>
      <c r="F23" s="20"/>
    </row>
    <row r="24" spans="1:9">
      <c r="A24">
        <v>35</v>
      </c>
      <c r="B24" t="s">
        <v>58</v>
      </c>
      <c r="G24" s="19">
        <f>E10</f>
        <v>46000</v>
      </c>
      <c r="H24" s="19"/>
      <c r="I24">
        <v>1</v>
      </c>
    </row>
    <row r="25" spans="1:9">
      <c r="A25">
        <v>71</v>
      </c>
      <c r="C25" t="s">
        <v>65</v>
      </c>
      <c r="G25" s="19"/>
      <c r="H25" s="19">
        <f>E10</f>
        <v>46000</v>
      </c>
    </row>
    <row r="26" spans="1:9" ht="15.75" thickBot="1">
      <c r="A26" s="20"/>
      <c r="B26" s="20"/>
      <c r="C26" s="20"/>
      <c r="D26" s="20"/>
      <c r="E26" s="20"/>
      <c r="F26" s="20"/>
    </row>
    <row r="27" spans="1:9">
      <c r="A27" s="24">
        <v>395</v>
      </c>
      <c r="B27" t="s">
        <v>64</v>
      </c>
      <c r="G27" s="14">
        <f>F5</f>
        <v>2000</v>
      </c>
      <c r="I27">
        <v>1</v>
      </c>
    </row>
    <row r="28" spans="1:9">
      <c r="A28" s="24">
        <v>781</v>
      </c>
      <c r="C28" t="s">
        <v>67</v>
      </c>
      <c r="H28" s="14">
        <f>F5</f>
        <v>2000</v>
      </c>
    </row>
    <row r="29" spans="1:9" ht="15.75" thickBot="1">
      <c r="A29" s="20"/>
      <c r="B29" s="20"/>
      <c r="C29" s="20"/>
      <c r="D29" s="20"/>
      <c r="E29" s="20"/>
      <c r="F29" s="20"/>
    </row>
    <row r="30" spans="1:9">
      <c r="A30" s="24">
        <v>681</v>
      </c>
      <c r="B30" t="s">
        <v>68</v>
      </c>
      <c r="G30" s="14">
        <f>F11</f>
        <v>1500</v>
      </c>
      <c r="I30">
        <v>1</v>
      </c>
    </row>
    <row r="31" spans="1:9">
      <c r="A31" s="24">
        <v>395</v>
      </c>
      <c r="C31" t="s">
        <v>64</v>
      </c>
      <c r="H31" s="14">
        <f>F11</f>
        <v>1500</v>
      </c>
    </row>
    <row r="32" spans="1:9" ht="15.75" thickBot="1">
      <c r="A32" s="20"/>
      <c r="B32" s="20"/>
      <c r="C32" s="20"/>
      <c r="D32" s="20"/>
      <c r="E32" s="20"/>
      <c r="F32" s="20"/>
    </row>
    <row r="33" spans="9:9">
      <c r="I33">
        <f>SUM(I14:I30)</f>
        <v>6</v>
      </c>
    </row>
    <row r="34" spans="9:9">
      <c r="I34">
        <f>'13e mois'!H45+I33</f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Page de garde</vt:lpstr>
      <vt:lpstr>Mars</vt:lpstr>
      <vt:lpstr>Avril</vt:lpstr>
      <vt:lpstr>13e mois</vt:lpstr>
      <vt:lpstr>14E mois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PATXI</cp:lastModifiedBy>
  <cp:lastPrinted>2010-02-25T14:36:02Z</cp:lastPrinted>
  <dcterms:created xsi:type="dcterms:W3CDTF">2009-12-29T10:04:12Z</dcterms:created>
  <dcterms:modified xsi:type="dcterms:W3CDTF">2010-11-19T15:16:19Z</dcterms:modified>
</cp:coreProperties>
</file>