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0515" windowHeight="9525" activeTab="2"/>
  </bookViews>
  <sheets>
    <sheet name="Ex1" sheetId="2" r:id="rId1"/>
    <sheet name="Ex2" sheetId="3" r:id="rId2"/>
    <sheet name="Ex3" sheetId="1" r:id="rId3"/>
    <sheet name="Ex4" sheetId="4" r:id="rId4"/>
  </sheets>
  <calcPr calcId="125725"/>
</workbook>
</file>

<file path=xl/calcChain.xml><?xml version="1.0" encoding="utf-8"?>
<calcChain xmlns="http://schemas.openxmlformats.org/spreadsheetml/2006/main">
  <c r="C6" i="4"/>
  <c r="C7" i="2" l="1"/>
  <c r="C8"/>
  <c r="C9"/>
  <c r="C10"/>
  <c r="C11"/>
  <c r="C12"/>
  <c r="C13"/>
  <c r="C14"/>
  <c r="C15"/>
  <c r="C6"/>
  <c r="E6" s="1"/>
  <c r="B6"/>
  <c r="D15" i="1"/>
  <c r="C5" s="1"/>
  <c r="D5" s="1"/>
  <c r="B6" s="1"/>
  <c r="E44"/>
  <c r="F45" s="1"/>
  <c r="F39"/>
  <c r="E38"/>
  <c r="E14"/>
  <c r="E13"/>
  <c r="E12"/>
  <c r="E11"/>
  <c r="E10"/>
  <c r="E9"/>
  <c r="E8"/>
  <c r="E7"/>
  <c r="E6"/>
  <c r="E5"/>
  <c r="D16"/>
  <c r="C22" s="1"/>
  <c r="D6" i="2" l="1"/>
  <c r="B7" s="1"/>
  <c r="C23" i="1"/>
  <c r="C27"/>
  <c r="C28"/>
  <c r="C20"/>
  <c r="D20" s="1"/>
  <c r="B21" s="1"/>
  <c r="C24"/>
  <c r="C6"/>
  <c r="C29"/>
  <c r="C25"/>
  <c r="C30"/>
  <c r="E30" s="1"/>
  <c r="C21"/>
  <c r="C26"/>
  <c r="E20" l="1"/>
  <c r="E7" i="2"/>
  <c r="D21" i="1"/>
  <c r="B22" s="1"/>
  <c r="D22" s="1"/>
  <c r="B23" s="1"/>
  <c r="D6"/>
  <c r="B7" s="1"/>
  <c r="C7" s="1"/>
  <c r="E21"/>
  <c r="D7" i="2" l="1"/>
  <c r="B8" s="1"/>
  <c r="D7" i="1"/>
  <c r="B8" s="1"/>
  <c r="C8" s="1"/>
  <c r="E22"/>
  <c r="D23"/>
  <c r="B24" s="1"/>
  <c r="E8" i="2" l="1"/>
  <c r="D8" i="1"/>
  <c r="B9" s="1"/>
  <c r="C9" s="1"/>
  <c r="E23"/>
  <c r="D24"/>
  <c r="B25" s="1"/>
  <c r="D8" i="2" l="1"/>
  <c r="B9" s="1"/>
  <c r="D9" i="1"/>
  <c r="B10" s="1"/>
  <c r="C10" s="1"/>
  <c r="E24"/>
  <c r="D25"/>
  <c r="B26" s="1"/>
  <c r="E9" i="2" l="1"/>
  <c r="D10" i="1"/>
  <c r="B11" s="1"/>
  <c r="E25"/>
  <c r="D26"/>
  <c r="B27" s="1"/>
  <c r="D9" i="2" l="1"/>
  <c r="B10" s="1"/>
  <c r="C11" i="1"/>
  <c r="E26" s="1"/>
  <c r="D27"/>
  <c r="B28" s="1"/>
  <c r="E10" i="2" l="1"/>
  <c r="D11" i="1"/>
  <c r="B12" s="1"/>
  <c r="D28"/>
  <c r="B29" s="1"/>
  <c r="D29" s="1"/>
  <c r="B30" s="1"/>
  <c r="D30" s="1"/>
  <c r="E11" i="2" l="1"/>
  <c r="D10"/>
  <c r="B11" s="1"/>
  <c r="D11" s="1"/>
  <c r="B12" s="1"/>
  <c r="C12" i="1"/>
  <c r="E27" s="1"/>
  <c r="D12" i="2" l="1"/>
  <c r="B13" s="1"/>
  <c r="E12"/>
  <c r="D12" i="1"/>
  <c r="B13" s="1"/>
  <c r="E13" i="2" l="1"/>
  <c r="D13"/>
  <c r="B14" s="1"/>
  <c r="C13" i="1"/>
  <c r="E28" s="1"/>
  <c r="E14" i="2" l="1"/>
  <c r="D13" i="1"/>
  <c r="B14" s="1"/>
  <c r="D14" i="2" l="1"/>
  <c r="B15" s="1"/>
  <c r="C14" i="1"/>
  <c r="E29" s="1"/>
  <c r="D15" i="2" l="1"/>
  <c r="E15"/>
  <c r="D14" i="1"/>
</calcChain>
</file>

<file path=xl/sharedStrings.xml><?xml version="1.0" encoding="utf-8"?>
<sst xmlns="http://schemas.openxmlformats.org/spreadsheetml/2006/main" count="100" uniqueCount="77">
  <si>
    <t>Année</t>
  </si>
  <si>
    <t>VCN Début</t>
  </si>
  <si>
    <t>Annuité</t>
  </si>
  <si>
    <t>VCN Fin</t>
  </si>
  <si>
    <t>Taux dégressif</t>
  </si>
  <si>
    <t>Taux Linéaire</t>
  </si>
  <si>
    <t>N° Compte C</t>
  </si>
  <si>
    <t>Intitulé</t>
  </si>
  <si>
    <t>Montant D</t>
  </si>
  <si>
    <t>Montant C</t>
  </si>
  <si>
    <t>Amortissement Immo</t>
  </si>
  <si>
    <t>Dotation Amortissements</t>
  </si>
  <si>
    <t>LINEAIRE</t>
  </si>
  <si>
    <t>REGRESSIF</t>
  </si>
  <si>
    <t>Amortissements dérogatoires</t>
  </si>
  <si>
    <t>Les Amortissements (1/2)-Ex 3</t>
  </si>
  <si>
    <t>Taux</t>
  </si>
  <si>
    <t>Amortissements Cumulés</t>
  </si>
  <si>
    <t>n</t>
  </si>
  <si>
    <t>n-1</t>
  </si>
  <si>
    <t>n-3</t>
  </si>
  <si>
    <t>n-2</t>
  </si>
  <si>
    <t>n-4</t>
  </si>
  <si>
    <t>n-5</t>
  </si>
  <si>
    <t>La somme vaut 125 800 euros</t>
  </si>
  <si>
    <t>L'amortissement cumulé est de 62 900 euros</t>
  </si>
  <si>
    <t>125 800*10%*n=62 900</t>
  </si>
  <si>
    <t>D'où n=5</t>
  </si>
  <si>
    <t xml:space="preserve">On est dans une balance d'avant inventaire !!! </t>
  </si>
  <si>
    <t>Le matériel a été acheté le 31/12/200n-5</t>
  </si>
  <si>
    <t>n+1</t>
  </si>
  <si>
    <t>n+2</t>
  </si>
  <si>
    <t>n+3</t>
  </si>
  <si>
    <t>n+4</t>
  </si>
  <si>
    <t>Les Amortissements (1/2)-Ex 1</t>
  </si>
  <si>
    <t>200N -&gt; non pris en compte dans le cumul</t>
  </si>
  <si>
    <t>Les Amortissements (1/2)-Ex 2</t>
  </si>
  <si>
    <t>Valeur d'origine du matériel et outillage</t>
  </si>
  <si>
    <t>x-0,3x=140 000</t>
  </si>
  <si>
    <t>x=200 000</t>
  </si>
  <si>
    <t>Donc on a une valeur d'origine de 200 000 euros</t>
  </si>
  <si>
    <t>N°Compte D</t>
  </si>
  <si>
    <t>DADP</t>
  </si>
  <si>
    <t>Bilan</t>
  </si>
  <si>
    <t>Brut</t>
  </si>
  <si>
    <t>Amortissement</t>
  </si>
  <si>
    <t>VCN</t>
  </si>
  <si>
    <t>Matériel Cédé</t>
  </si>
  <si>
    <t>Matériel Gardé</t>
  </si>
  <si>
    <t>Pour métériel gardé on fait moitié de tout</t>
  </si>
  <si>
    <t>Pour matériel cédé on ajoute à la moitié les 5 000 que je viens de céder</t>
  </si>
  <si>
    <t xml:space="preserve">Installations, matériel et outillage </t>
  </si>
  <si>
    <t>Matériel</t>
  </si>
  <si>
    <t>512 ou 462</t>
  </si>
  <si>
    <t>Banque ou Créance sur cession</t>
  </si>
  <si>
    <t>TVA Collectée</t>
  </si>
  <si>
    <t>Produit Cession</t>
  </si>
  <si>
    <t>Valeurs Comptables des éléments actifs cédés</t>
  </si>
  <si>
    <t>Les Amortissements (1/2)-Ex 4</t>
  </si>
  <si>
    <t>Dotation aux amortissements</t>
  </si>
  <si>
    <t>Amort Matériel de transport</t>
  </si>
  <si>
    <t>Banque</t>
  </si>
  <si>
    <t>Produit Cession Eléments Actif</t>
  </si>
  <si>
    <t>Valeur Comptable Eléments Actif cédé</t>
  </si>
  <si>
    <t>Matériel de transport</t>
  </si>
  <si>
    <t>Le matériel étant détruit, il n'y a pas de TVA à reverser</t>
  </si>
  <si>
    <t>Amortissement de la fourgonette</t>
  </si>
  <si>
    <t>N-1</t>
  </si>
  <si>
    <t>N</t>
  </si>
  <si>
    <t>48 000*20% =</t>
  </si>
  <si>
    <t>48000*12%*9/12 =</t>
  </si>
  <si>
    <t>Au 31/12/n nos biens sont achetés 200 000. On les a amortit a 60 000. On les vend à moitié donc on garde la moitié</t>
  </si>
  <si>
    <t>Dot Prov réglementées</t>
  </si>
  <si>
    <t>Reprise/prov réglementées</t>
  </si>
  <si>
    <t>N° Cpte D</t>
  </si>
  <si>
    <t>N° Cpte C</t>
  </si>
  <si>
    <t>Amort Derog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</si>
</sst>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&quot;€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9" fontId="0" fillId="0" borderId="1" xfId="2" applyFont="1" applyBorder="1" applyAlignment="1">
      <alignment horizontal="center"/>
    </xf>
    <xf numFmtId="9" fontId="0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2" applyFont="1" applyFill="1" applyBorder="1" applyAlignment="1">
      <alignment horizontal="center"/>
    </xf>
    <xf numFmtId="9" fontId="6" fillId="0" borderId="0" xfId="2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1" xfId="0" applyFont="1" applyBorder="1"/>
    <xf numFmtId="3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0" borderId="1" xfId="0" applyNumberFormat="1" applyBorder="1"/>
    <xf numFmtId="0" fontId="11" fillId="0" borderId="0" xfId="0" applyFont="1" applyBorder="1"/>
    <xf numFmtId="0" fontId="11" fillId="0" borderId="0" xfId="0" applyFont="1"/>
    <xf numFmtId="0" fontId="12" fillId="0" borderId="0" xfId="0" applyFont="1" applyBorder="1"/>
    <xf numFmtId="0" fontId="12" fillId="0" borderId="0" xfId="0" applyFont="1"/>
    <xf numFmtId="9" fontId="6" fillId="0" borderId="1" xfId="2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B18" sqref="B18"/>
    </sheetView>
  </sheetViews>
  <sheetFormatPr baseColWidth="10" defaultRowHeight="15"/>
  <cols>
    <col min="1" max="1" width="12" customWidth="1"/>
    <col min="2" max="2" width="13.85546875" bestFit="1" customWidth="1"/>
    <col min="3" max="3" width="10.5703125" bestFit="1" customWidth="1"/>
    <col min="4" max="4" width="11.42578125" bestFit="1" customWidth="1"/>
    <col min="5" max="5" width="31" bestFit="1" customWidth="1"/>
    <col min="6" max="6" width="30.85546875" bestFit="1" customWidth="1"/>
  </cols>
  <sheetData>
    <row r="1" spans="1:6" ht="26.25">
      <c r="A1" s="42" t="s">
        <v>34</v>
      </c>
      <c r="B1" s="42"/>
      <c r="C1" s="42"/>
      <c r="D1" s="42"/>
      <c r="E1" s="42"/>
    </row>
    <row r="3" spans="1:6" ht="21">
      <c r="A3" s="43" t="s">
        <v>12</v>
      </c>
      <c r="B3" s="43"/>
      <c r="C3" s="43"/>
      <c r="D3" s="43"/>
      <c r="E3" s="43"/>
    </row>
    <row r="4" spans="1:6">
      <c r="A4" s="1"/>
      <c r="B4" s="1"/>
      <c r="C4" s="1"/>
      <c r="D4" s="1"/>
      <c r="E4" s="10"/>
    </row>
    <row r="5" spans="1:6" ht="18.75">
      <c r="A5" s="2" t="s">
        <v>0</v>
      </c>
      <c r="B5" s="2" t="s">
        <v>1</v>
      </c>
      <c r="C5" s="2" t="s">
        <v>2</v>
      </c>
      <c r="D5" s="2" t="s">
        <v>3</v>
      </c>
      <c r="E5" s="18" t="s">
        <v>17</v>
      </c>
    </row>
    <row r="6" spans="1:6">
      <c r="A6" s="12" t="s">
        <v>23</v>
      </c>
      <c r="B6" s="4">
        <f>51800+74000</f>
        <v>125800</v>
      </c>
      <c r="C6" s="4">
        <f>$B$6*0.1</f>
        <v>12580</v>
      </c>
      <c r="D6" s="4">
        <f>B6-C6</f>
        <v>113220</v>
      </c>
      <c r="E6" s="4">
        <f>C6</f>
        <v>12580</v>
      </c>
    </row>
    <row r="7" spans="1:6">
      <c r="A7" s="12" t="s">
        <v>22</v>
      </c>
      <c r="B7" s="4">
        <f>D6</f>
        <v>113220</v>
      </c>
      <c r="C7" s="4">
        <f t="shared" ref="C7:C15" si="0">$B$6*0.1</f>
        <v>12580</v>
      </c>
      <c r="D7" s="4">
        <f t="shared" ref="D7:D15" si="1">B7-C7</f>
        <v>100640</v>
      </c>
      <c r="E7" s="4">
        <f t="shared" ref="E7:E15" si="2">E6+C7</f>
        <v>25160</v>
      </c>
    </row>
    <row r="8" spans="1:6">
      <c r="A8" s="12" t="s">
        <v>20</v>
      </c>
      <c r="B8" s="4">
        <f t="shared" ref="B8:B15" si="3">D7</f>
        <v>100640</v>
      </c>
      <c r="C8" s="4">
        <f t="shared" si="0"/>
        <v>12580</v>
      </c>
      <c r="D8" s="4">
        <f t="shared" si="1"/>
        <v>88060</v>
      </c>
      <c r="E8" s="4">
        <f t="shared" si="2"/>
        <v>37740</v>
      </c>
    </row>
    <row r="9" spans="1:6">
      <c r="A9" s="12" t="s">
        <v>21</v>
      </c>
      <c r="B9" s="4">
        <f t="shared" si="3"/>
        <v>88060</v>
      </c>
      <c r="C9" s="4">
        <f t="shared" si="0"/>
        <v>12580</v>
      </c>
      <c r="D9" s="4">
        <f t="shared" si="1"/>
        <v>75480</v>
      </c>
      <c r="E9" s="4">
        <f t="shared" si="2"/>
        <v>50320</v>
      </c>
    </row>
    <row r="10" spans="1:6">
      <c r="A10" s="12" t="s">
        <v>19</v>
      </c>
      <c r="B10" s="4">
        <f t="shared" si="3"/>
        <v>75480</v>
      </c>
      <c r="C10" s="4">
        <f t="shared" si="0"/>
        <v>12580</v>
      </c>
      <c r="D10" s="4">
        <f t="shared" si="1"/>
        <v>62900</v>
      </c>
      <c r="E10" s="4">
        <f t="shared" si="2"/>
        <v>62900</v>
      </c>
    </row>
    <row r="11" spans="1:6">
      <c r="A11" s="19" t="s">
        <v>18</v>
      </c>
      <c r="B11" s="20">
        <f t="shared" si="3"/>
        <v>62900</v>
      </c>
      <c r="C11" s="20">
        <f t="shared" si="0"/>
        <v>12580</v>
      </c>
      <c r="D11" s="20">
        <f t="shared" si="1"/>
        <v>50320</v>
      </c>
      <c r="E11" s="20">
        <f t="shared" si="2"/>
        <v>75480</v>
      </c>
    </row>
    <row r="12" spans="1:6">
      <c r="A12" s="12" t="s">
        <v>30</v>
      </c>
      <c r="B12" s="4">
        <f t="shared" si="3"/>
        <v>50320</v>
      </c>
      <c r="C12" s="4">
        <f t="shared" si="0"/>
        <v>12580</v>
      </c>
      <c r="D12" s="4">
        <f t="shared" si="1"/>
        <v>37740</v>
      </c>
      <c r="E12" s="4">
        <f t="shared" si="2"/>
        <v>88060</v>
      </c>
    </row>
    <row r="13" spans="1:6">
      <c r="A13" s="12" t="s">
        <v>31</v>
      </c>
      <c r="B13" s="4">
        <f t="shared" si="3"/>
        <v>37740</v>
      </c>
      <c r="C13" s="4">
        <f t="shared" si="0"/>
        <v>12580</v>
      </c>
      <c r="D13" s="4">
        <f t="shared" si="1"/>
        <v>25160</v>
      </c>
      <c r="E13" s="4">
        <f t="shared" si="2"/>
        <v>100640</v>
      </c>
    </row>
    <row r="14" spans="1:6">
      <c r="A14" s="12" t="s">
        <v>32</v>
      </c>
      <c r="B14" s="4">
        <f t="shared" si="3"/>
        <v>25160</v>
      </c>
      <c r="C14" s="4">
        <f t="shared" si="0"/>
        <v>12580</v>
      </c>
      <c r="D14" s="4">
        <f t="shared" si="1"/>
        <v>12580</v>
      </c>
      <c r="E14" s="4">
        <f t="shared" si="2"/>
        <v>113220</v>
      </c>
    </row>
    <row r="15" spans="1:6">
      <c r="A15" s="12" t="s">
        <v>33</v>
      </c>
      <c r="B15" s="4">
        <f t="shared" si="3"/>
        <v>12580</v>
      </c>
      <c r="C15" s="4">
        <f t="shared" si="0"/>
        <v>12580</v>
      </c>
      <c r="D15" s="4">
        <f t="shared" si="1"/>
        <v>0</v>
      </c>
      <c r="E15" s="4">
        <f t="shared" si="2"/>
        <v>125800</v>
      </c>
    </row>
    <row r="16" spans="1:6">
      <c r="A16" s="1"/>
      <c r="B16" s="1"/>
      <c r="C16" s="1"/>
      <c r="D16" s="1"/>
      <c r="F16" s="1"/>
    </row>
    <row r="17" spans="1:6" ht="18.75">
      <c r="A17" s="24" t="s">
        <v>29</v>
      </c>
      <c r="B17" s="1"/>
      <c r="C17" s="1"/>
      <c r="D17" s="1"/>
      <c r="F17" s="1"/>
    </row>
    <row r="18" spans="1:6" ht="18.75">
      <c r="A18" s="24"/>
      <c r="B18" s="1"/>
      <c r="C18" s="1"/>
      <c r="D18" s="1"/>
      <c r="F18" s="1"/>
    </row>
    <row r="19" spans="1:6" ht="18.75">
      <c r="A19" s="24" t="s">
        <v>24</v>
      </c>
    </row>
    <row r="20" spans="1:6" ht="18.75">
      <c r="A20" s="24" t="s">
        <v>25</v>
      </c>
    </row>
    <row r="21" spans="1:6" ht="18.75">
      <c r="A21" s="24" t="s">
        <v>26</v>
      </c>
    </row>
    <row r="22" spans="1:6" ht="18.75">
      <c r="A22" s="24" t="s">
        <v>27</v>
      </c>
    </row>
    <row r="23" spans="1:6" ht="18.75">
      <c r="A23" s="24" t="s">
        <v>35</v>
      </c>
    </row>
    <row r="24" spans="1:6" ht="18.75">
      <c r="A24" s="24" t="s">
        <v>28</v>
      </c>
    </row>
  </sheetData>
  <mergeCells count="2">
    <mergeCell ref="A1:E1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28" sqref="C28"/>
    </sheetView>
  </sheetViews>
  <sheetFormatPr baseColWidth="10" defaultRowHeight="15"/>
  <cols>
    <col min="1" max="1" width="14.5703125" customWidth="1"/>
    <col min="2" max="2" width="15.5703125" bestFit="1" customWidth="1"/>
    <col min="3" max="3" width="41.5703125" customWidth="1"/>
    <col min="4" max="4" width="30.7109375" customWidth="1"/>
    <col min="5" max="5" width="13.5703125" bestFit="1" customWidth="1"/>
    <col min="6" max="6" width="13.28515625" bestFit="1" customWidth="1"/>
  </cols>
  <sheetData>
    <row r="1" spans="1:6" ht="26.25">
      <c r="A1" s="42" t="s">
        <v>36</v>
      </c>
      <c r="B1" s="42"/>
      <c r="C1" s="42"/>
      <c r="D1" s="42"/>
      <c r="E1" s="42"/>
      <c r="F1" s="42"/>
    </row>
    <row r="3" spans="1:6" ht="18.75">
      <c r="A3" s="24" t="s">
        <v>37</v>
      </c>
    </row>
    <row r="4" spans="1:6" ht="18.75">
      <c r="A4" s="24" t="s">
        <v>38</v>
      </c>
    </row>
    <row r="5" spans="1:6" ht="18.75">
      <c r="A5" s="24" t="s">
        <v>39</v>
      </c>
    </row>
    <row r="6" spans="1:6" ht="18.75">
      <c r="A6" s="24" t="s">
        <v>40</v>
      </c>
    </row>
    <row r="8" spans="1:6" ht="18.75">
      <c r="A8" s="2" t="s">
        <v>41</v>
      </c>
      <c r="B8" s="2" t="s">
        <v>6</v>
      </c>
      <c r="C8" s="44" t="s">
        <v>7</v>
      </c>
      <c r="D8" s="44"/>
      <c r="E8" s="2" t="s">
        <v>8</v>
      </c>
      <c r="F8" s="2" t="s">
        <v>9</v>
      </c>
    </row>
    <row r="9" spans="1:6">
      <c r="A9" s="12">
        <v>681</v>
      </c>
      <c r="B9" s="12"/>
      <c r="C9" s="13" t="s">
        <v>42</v>
      </c>
      <c r="D9" s="13"/>
      <c r="E9" s="4">
        <v>5000</v>
      </c>
      <c r="F9" s="4"/>
    </row>
    <row r="10" spans="1:6">
      <c r="A10" s="12"/>
      <c r="B10" s="12">
        <v>2815</v>
      </c>
      <c r="C10" s="13"/>
      <c r="D10" s="25" t="s">
        <v>51</v>
      </c>
      <c r="E10" s="4"/>
      <c r="F10" s="4">
        <v>5000</v>
      </c>
    </row>
    <row r="11" spans="1:6" s="1" customFormat="1">
      <c r="A11" s="12">
        <v>2815</v>
      </c>
      <c r="B11" s="12"/>
      <c r="C11" s="25" t="s">
        <v>51</v>
      </c>
      <c r="D11" s="13"/>
      <c r="E11" s="4">
        <v>35000</v>
      </c>
      <c r="F11" s="4"/>
    </row>
    <row r="12" spans="1:6" s="1" customFormat="1">
      <c r="A12" s="12">
        <v>675</v>
      </c>
      <c r="B12" s="12"/>
      <c r="C12" s="25" t="s">
        <v>57</v>
      </c>
      <c r="D12" s="13"/>
      <c r="E12" s="4">
        <v>65000</v>
      </c>
      <c r="F12" s="4"/>
    </row>
    <row r="13" spans="1:6" s="1" customFormat="1">
      <c r="A13" s="12"/>
      <c r="B13" s="12">
        <v>215</v>
      </c>
      <c r="C13" s="13"/>
      <c r="D13" s="13" t="s">
        <v>52</v>
      </c>
      <c r="E13" s="4"/>
      <c r="F13" s="4">
        <v>100000</v>
      </c>
    </row>
    <row r="14" spans="1:6" s="1" customFormat="1">
      <c r="A14" s="12" t="s">
        <v>53</v>
      </c>
      <c r="B14" s="12"/>
      <c r="C14" s="13" t="s">
        <v>54</v>
      </c>
      <c r="D14" s="13"/>
      <c r="E14" s="4">
        <v>72000</v>
      </c>
      <c r="F14" s="4"/>
    </row>
    <row r="15" spans="1:6" s="1" customFormat="1">
      <c r="A15" s="12"/>
      <c r="B15" s="12">
        <v>4457</v>
      </c>
      <c r="C15" s="13"/>
      <c r="D15" s="13" t="s">
        <v>55</v>
      </c>
      <c r="E15" s="4"/>
      <c r="F15" s="4">
        <v>12000</v>
      </c>
    </row>
    <row r="16" spans="1:6" s="1" customFormat="1">
      <c r="A16" s="12"/>
      <c r="B16" s="12">
        <v>775</v>
      </c>
      <c r="C16" s="13"/>
      <c r="D16" s="13" t="s">
        <v>56</v>
      </c>
      <c r="E16" s="4"/>
      <c r="F16" s="4">
        <v>60000</v>
      </c>
    </row>
    <row r="17" spans="1:4" s="1" customFormat="1"/>
    <row r="19" spans="1:4" ht="21">
      <c r="A19" s="43" t="s">
        <v>43</v>
      </c>
      <c r="B19" s="43"/>
      <c r="C19" s="43"/>
      <c r="D19" s="43"/>
    </row>
    <row r="20" spans="1:4" ht="15.75">
      <c r="A20" s="12"/>
      <c r="B20" s="27" t="s">
        <v>44</v>
      </c>
      <c r="C20" s="27" t="s">
        <v>45</v>
      </c>
      <c r="D20" s="27" t="s">
        <v>46</v>
      </c>
    </row>
    <row r="21" spans="1:4">
      <c r="A21" s="28" t="s">
        <v>47</v>
      </c>
      <c r="B21" s="26">
        <v>100000</v>
      </c>
      <c r="C21" s="26">
        <v>30000</v>
      </c>
      <c r="D21" s="26">
        <v>70000</v>
      </c>
    </row>
    <row r="22" spans="1:4">
      <c r="A22" s="28" t="s">
        <v>48</v>
      </c>
      <c r="B22" s="26">
        <v>100000</v>
      </c>
      <c r="C22" s="26">
        <v>35000</v>
      </c>
      <c r="D22" s="26">
        <v>65000</v>
      </c>
    </row>
    <row r="24" spans="1:4" ht="18.75">
      <c r="A24" s="24" t="s">
        <v>71</v>
      </c>
    </row>
    <row r="25" spans="1:4" ht="18.75">
      <c r="A25" s="24" t="s">
        <v>49</v>
      </c>
    </row>
    <row r="26" spans="1:4" ht="18.75">
      <c r="A26" s="24" t="s">
        <v>50</v>
      </c>
    </row>
  </sheetData>
  <mergeCells count="3">
    <mergeCell ref="C8:D8"/>
    <mergeCell ref="A1:F1"/>
    <mergeCell ref="A19:D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18" workbookViewId="0">
      <selection activeCell="A32" sqref="A32:XFD41"/>
    </sheetView>
  </sheetViews>
  <sheetFormatPr baseColWidth="10" defaultRowHeight="15"/>
  <cols>
    <col min="1" max="1" width="12.28515625" bestFit="1" customWidth="1"/>
    <col min="2" max="2" width="13.7109375" bestFit="1" customWidth="1"/>
    <col min="3" max="3" width="24" bestFit="1" customWidth="1"/>
    <col min="4" max="4" width="27.7109375" bestFit="1" customWidth="1"/>
    <col min="5" max="5" width="16" style="10" bestFit="1" customWidth="1"/>
    <col min="6" max="6" width="13.28515625" bestFit="1" customWidth="1"/>
  </cols>
  <sheetData>
    <row r="1" spans="1:7" s="36" customFormat="1" ht="23.25">
      <c r="A1" s="47" t="s">
        <v>15</v>
      </c>
      <c r="B1" s="47"/>
      <c r="C1" s="47"/>
      <c r="D1" s="47"/>
      <c r="E1" s="47"/>
      <c r="F1" s="35"/>
    </row>
    <row r="2" spans="1:7" s="1" customFormat="1">
      <c r="E2" s="10"/>
      <c r="F2" s="8"/>
    </row>
    <row r="3" spans="1:7" s="1" customFormat="1" ht="18.75">
      <c r="A3" s="46" t="s">
        <v>13</v>
      </c>
      <c r="B3" s="46"/>
      <c r="C3" s="46"/>
      <c r="D3" s="46"/>
      <c r="E3" s="46"/>
      <c r="F3" s="8"/>
    </row>
    <row r="4" spans="1:7" s="21" customFormat="1" ht="15.75">
      <c r="A4" s="40" t="s">
        <v>0</v>
      </c>
      <c r="B4" s="40" t="s">
        <v>1</v>
      </c>
      <c r="C4" s="40" t="s">
        <v>2</v>
      </c>
      <c r="D4" s="40" t="s">
        <v>3</v>
      </c>
      <c r="E4" s="40" t="s">
        <v>16</v>
      </c>
      <c r="F4" s="41"/>
    </row>
    <row r="5" spans="1:7">
      <c r="A5" s="3">
        <v>40543</v>
      </c>
      <c r="B5" s="4">
        <v>24500</v>
      </c>
      <c r="C5" s="4">
        <f>B5*D15*7/12</f>
        <v>3215.625</v>
      </c>
      <c r="D5" s="4">
        <f>B5-C5</f>
        <v>21284.375</v>
      </c>
      <c r="E5" s="9">
        <f>1/10</f>
        <v>0.1</v>
      </c>
      <c r="F5" s="8"/>
    </row>
    <row r="6" spans="1:7">
      <c r="A6" s="3">
        <v>40908</v>
      </c>
      <c r="B6" s="4">
        <f>D5</f>
        <v>21284.375</v>
      </c>
      <c r="C6" s="4">
        <f>B6*$D$15</f>
        <v>4788.984375</v>
      </c>
      <c r="D6" s="4">
        <f t="shared" ref="D6:D12" si="0">B6-C6</f>
        <v>16495.390625</v>
      </c>
      <c r="E6" s="9">
        <f>1/9</f>
        <v>0.1111111111111111</v>
      </c>
      <c r="F6" s="8"/>
      <c r="G6" s="5"/>
    </row>
    <row r="7" spans="1:7">
      <c r="A7" s="3">
        <v>41274</v>
      </c>
      <c r="B7" s="4">
        <f t="shared" ref="B7:B12" si="1">D6</f>
        <v>16495.390625</v>
      </c>
      <c r="C7" s="4">
        <f>B7*$D$15</f>
        <v>3711.462890625</v>
      </c>
      <c r="D7" s="4">
        <f t="shared" si="0"/>
        <v>12783.927734375</v>
      </c>
      <c r="E7" s="9">
        <f>1/8</f>
        <v>0.125</v>
      </c>
      <c r="F7" s="8"/>
    </row>
    <row r="8" spans="1:7">
      <c r="A8" s="3">
        <v>41639</v>
      </c>
      <c r="B8" s="4">
        <f t="shared" si="1"/>
        <v>12783.927734375</v>
      </c>
      <c r="C8" s="4">
        <f>B8*$D$15</f>
        <v>2876.3837402343752</v>
      </c>
      <c r="D8" s="4">
        <f t="shared" si="0"/>
        <v>9907.5439941406257</v>
      </c>
      <c r="E8" s="9">
        <f>1/7</f>
        <v>0.14285714285714285</v>
      </c>
      <c r="F8" s="8"/>
    </row>
    <row r="9" spans="1:7">
      <c r="A9" s="3">
        <v>42004</v>
      </c>
      <c r="B9" s="4">
        <f t="shared" si="1"/>
        <v>9907.5439941406257</v>
      </c>
      <c r="C9" s="4">
        <f>B9*$D$15</f>
        <v>2229.1973986816411</v>
      </c>
      <c r="D9" s="4">
        <f t="shared" si="0"/>
        <v>7678.3465954589847</v>
      </c>
      <c r="E9" s="9">
        <f>1/6</f>
        <v>0.16666666666666666</v>
      </c>
      <c r="F9" s="8"/>
    </row>
    <row r="10" spans="1:7">
      <c r="A10" s="3">
        <v>42369</v>
      </c>
      <c r="B10" s="4">
        <f t="shared" si="1"/>
        <v>7678.3465954589847</v>
      </c>
      <c r="C10" s="4">
        <f>B10*$D$15</f>
        <v>1727.6279839782717</v>
      </c>
      <c r="D10" s="4">
        <f t="shared" si="0"/>
        <v>5950.7186114807128</v>
      </c>
      <c r="E10" s="9">
        <f>1/5</f>
        <v>0.2</v>
      </c>
      <c r="F10" s="8"/>
    </row>
    <row r="11" spans="1:7">
      <c r="A11" s="3">
        <v>42735</v>
      </c>
      <c r="B11" s="4">
        <f t="shared" si="1"/>
        <v>5950.7186114807128</v>
      </c>
      <c r="C11" s="4">
        <f>E11*B11</f>
        <v>1487.6796528701782</v>
      </c>
      <c r="D11" s="4">
        <f t="shared" si="0"/>
        <v>4463.0389586105348</v>
      </c>
      <c r="E11" s="9">
        <f>1/4</f>
        <v>0.25</v>
      </c>
      <c r="F11" s="8"/>
    </row>
    <row r="12" spans="1:7">
      <c r="A12" s="3">
        <v>43100</v>
      </c>
      <c r="B12" s="4">
        <f t="shared" si="1"/>
        <v>4463.0389586105348</v>
      </c>
      <c r="C12" s="4">
        <f>E12*B12</f>
        <v>1487.6796528701782</v>
      </c>
      <c r="D12" s="4">
        <f t="shared" si="0"/>
        <v>2975.3593057403568</v>
      </c>
      <c r="E12" s="9">
        <f>1/3</f>
        <v>0.33333333333333331</v>
      </c>
      <c r="F12" s="8"/>
    </row>
    <row r="13" spans="1:7">
      <c r="A13" s="3">
        <v>43465</v>
      </c>
      <c r="B13" s="4">
        <f t="shared" ref="B13:B14" si="2">D12</f>
        <v>2975.3593057403568</v>
      </c>
      <c r="C13" s="4">
        <f>E13*B13</f>
        <v>1487.6796528701784</v>
      </c>
      <c r="D13" s="4">
        <f t="shared" ref="D13:D14" si="3">B13-C13</f>
        <v>1487.6796528701784</v>
      </c>
      <c r="E13" s="9">
        <f>1/2</f>
        <v>0.5</v>
      </c>
      <c r="F13" s="8"/>
    </row>
    <row r="14" spans="1:7">
      <c r="A14" s="3">
        <v>43830</v>
      </c>
      <c r="B14" s="4">
        <f t="shared" si="2"/>
        <v>1487.6796528701784</v>
      </c>
      <c r="C14" s="4">
        <f>E14*B14</f>
        <v>1487.6796528701784</v>
      </c>
      <c r="D14" s="4">
        <f t="shared" si="3"/>
        <v>0</v>
      </c>
      <c r="E14" s="9">
        <f>1/1</f>
        <v>1</v>
      </c>
      <c r="F14" s="8"/>
    </row>
    <row r="15" spans="1:7" ht="15.75">
      <c r="A15" s="1"/>
      <c r="C15" s="15" t="s">
        <v>4</v>
      </c>
      <c r="D15" s="16">
        <f>(100/10)*2.25/100</f>
        <v>0.22500000000000001</v>
      </c>
      <c r="F15" s="8"/>
    </row>
    <row r="16" spans="1:7" ht="15.75">
      <c r="C16" s="15" t="s">
        <v>5</v>
      </c>
      <c r="D16" s="17">
        <f>1/10</f>
        <v>0.1</v>
      </c>
      <c r="F16" s="8"/>
    </row>
    <row r="17" spans="1:6" s="1" customFormat="1">
      <c r="E17" s="10"/>
      <c r="F17" s="8"/>
    </row>
    <row r="18" spans="1:6" s="38" customFormat="1" ht="18.75">
      <c r="A18" s="46" t="s">
        <v>12</v>
      </c>
      <c r="B18" s="46"/>
      <c r="C18" s="46"/>
      <c r="D18" s="46"/>
      <c r="E18" s="46"/>
      <c r="F18" s="37"/>
    </row>
    <row r="19" spans="1:6" s="21" customFormat="1" ht="15.75">
      <c r="A19" s="40" t="s">
        <v>0</v>
      </c>
      <c r="B19" s="40" t="s">
        <v>1</v>
      </c>
      <c r="C19" s="40" t="s">
        <v>2</v>
      </c>
      <c r="D19" s="40" t="s">
        <v>3</v>
      </c>
      <c r="E19" s="40" t="s">
        <v>76</v>
      </c>
      <c r="F19" s="41"/>
    </row>
    <row r="20" spans="1:6">
      <c r="A20" s="3">
        <v>40543</v>
      </c>
      <c r="B20" s="4">
        <v>24500</v>
      </c>
      <c r="C20" s="4">
        <f>B20*D16*194/365</f>
        <v>1302.1917808219177</v>
      </c>
      <c r="D20" s="4">
        <f>B20-C20</f>
        <v>23197.808219178081</v>
      </c>
      <c r="E20" s="14">
        <f t="shared" ref="E20:E29" si="4">C5-C20</f>
        <v>1913.4332191780823</v>
      </c>
      <c r="F20" s="8"/>
    </row>
    <row r="21" spans="1:6">
      <c r="A21" s="3">
        <v>40908</v>
      </c>
      <c r="B21" s="4">
        <f>D20</f>
        <v>23197.808219178081</v>
      </c>
      <c r="C21" s="4">
        <f t="shared" ref="C21:C29" si="5">$B$20*$D$16</f>
        <v>2450</v>
      </c>
      <c r="D21" s="4">
        <f t="shared" ref="D21:D30" si="6">B21-C21</f>
        <v>20747.808219178081</v>
      </c>
      <c r="E21" s="14">
        <f t="shared" si="4"/>
        <v>2338.984375</v>
      </c>
      <c r="F21" s="8"/>
    </row>
    <row r="22" spans="1:6">
      <c r="A22" s="3">
        <v>41274</v>
      </c>
      <c r="B22" s="4">
        <f t="shared" ref="B22:B30" si="7">D21</f>
        <v>20747.808219178081</v>
      </c>
      <c r="C22" s="4">
        <f t="shared" si="5"/>
        <v>2450</v>
      </c>
      <c r="D22" s="4">
        <f t="shared" si="6"/>
        <v>18297.808219178081</v>
      </c>
      <c r="E22" s="14">
        <f t="shared" si="4"/>
        <v>1261.462890625</v>
      </c>
      <c r="F22" s="8"/>
    </row>
    <row r="23" spans="1:6">
      <c r="A23" s="3">
        <v>41639</v>
      </c>
      <c r="B23" s="4">
        <f t="shared" si="7"/>
        <v>18297.808219178081</v>
      </c>
      <c r="C23" s="4">
        <f t="shared" si="5"/>
        <v>2450</v>
      </c>
      <c r="D23" s="4">
        <f t="shared" si="6"/>
        <v>15847.808219178081</v>
      </c>
      <c r="E23" s="14">
        <f t="shared" si="4"/>
        <v>426.38374023437518</v>
      </c>
    </row>
    <row r="24" spans="1:6">
      <c r="A24" s="3">
        <v>42004</v>
      </c>
      <c r="B24" s="4">
        <f t="shared" si="7"/>
        <v>15847.808219178081</v>
      </c>
      <c r="C24" s="4">
        <f t="shared" si="5"/>
        <v>2450</v>
      </c>
      <c r="D24" s="4">
        <f t="shared" si="6"/>
        <v>13397.808219178081</v>
      </c>
      <c r="E24" s="14">
        <f t="shared" si="4"/>
        <v>-220.80260131835894</v>
      </c>
    </row>
    <row r="25" spans="1:6">
      <c r="A25" s="3">
        <v>42369</v>
      </c>
      <c r="B25" s="4">
        <f t="shared" si="7"/>
        <v>13397.808219178081</v>
      </c>
      <c r="C25" s="4">
        <f t="shared" si="5"/>
        <v>2450</v>
      </c>
      <c r="D25" s="4">
        <f t="shared" si="6"/>
        <v>10947.808219178081</v>
      </c>
      <c r="E25" s="14">
        <f t="shared" si="4"/>
        <v>-722.37201602172831</v>
      </c>
    </row>
    <row r="26" spans="1:6">
      <c r="A26" s="3">
        <v>42735</v>
      </c>
      <c r="B26" s="4">
        <f t="shared" si="7"/>
        <v>10947.808219178081</v>
      </c>
      <c r="C26" s="4">
        <f t="shared" si="5"/>
        <v>2450</v>
      </c>
      <c r="D26" s="4">
        <f t="shared" si="6"/>
        <v>8497.8082191780813</v>
      </c>
      <c r="E26" s="14">
        <f t="shared" si="4"/>
        <v>-962.32034712982181</v>
      </c>
    </row>
    <row r="27" spans="1:6">
      <c r="A27" s="3">
        <v>43100</v>
      </c>
      <c r="B27" s="4">
        <f t="shared" si="7"/>
        <v>8497.8082191780813</v>
      </c>
      <c r="C27" s="4">
        <f t="shared" si="5"/>
        <v>2450</v>
      </c>
      <c r="D27" s="4">
        <f t="shared" si="6"/>
        <v>6047.8082191780813</v>
      </c>
      <c r="E27" s="14">
        <f t="shared" si="4"/>
        <v>-962.32034712982181</v>
      </c>
    </row>
    <row r="28" spans="1:6">
      <c r="A28" s="3">
        <v>43465</v>
      </c>
      <c r="B28" s="4">
        <f t="shared" si="7"/>
        <v>6047.8082191780813</v>
      </c>
      <c r="C28" s="4">
        <f t="shared" si="5"/>
        <v>2450</v>
      </c>
      <c r="D28" s="4">
        <f t="shared" si="6"/>
        <v>3597.8082191780813</v>
      </c>
      <c r="E28" s="14">
        <f t="shared" si="4"/>
        <v>-962.32034712982158</v>
      </c>
    </row>
    <row r="29" spans="1:6">
      <c r="A29" s="3">
        <v>43830</v>
      </c>
      <c r="B29" s="4">
        <f t="shared" si="7"/>
        <v>3597.8082191780813</v>
      </c>
      <c r="C29" s="4">
        <f t="shared" si="5"/>
        <v>2450</v>
      </c>
      <c r="D29" s="4">
        <f t="shared" si="6"/>
        <v>1147.8082191780813</v>
      </c>
      <c r="E29" s="14">
        <f t="shared" si="4"/>
        <v>-962.32034712982158</v>
      </c>
    </row>
    <row r="30" spans="1:6">
      <c r="A30" s="3">
        <v>44196</v>
      </c>
      <c r="B30" s="4">
        <f t="shared" si="7"/>
        <v>1147.8082191780813</v>
      </c>
      <c r="C30" s="4">
        <f>B20*D16*171/365</f>
        <v>1147.8082191780823</v>
      </c>
      <c r="D30" s="4">
        <f t="shared" si="6"/>
        <v>0</v>
      </c>
      <c r="E30" s="14">
        <f>0-C30</f>
        <v>-1147.8082191780823</v>
      </c>
    </row>
    <row r="31" spans="1:6" s="1" customFormat="1">
      <c r="A31" s="6"/>
      <c r="B31" s="7"/>
      <c r="C31" s="7"/>
      <c r="D31" s="7"/>
      <c r="E31" s="10"/>
    </row>
    <row r="33" spans="1:6" s="38" customFormat="1" ht="18.75">
      <c r="A33" s="48" t="s">
        <v>13</v>
      </c>
      <c r="B33" s="48"/>
      <c r="C33" s="48"/>
      <c r="D33" s="48"/>
      <c r="E33" s="48"/>
      <c r="F33" s="48"/>
    </row>
    <row r="34" spans="1:6" s="21" customFormat="1" ht="15.75">
      <c r="A34" s="31" t="s">
        <v>74</v>
      </c>
      <c r="B34" s="31" t="s">
        <v>75</v>
      </c>
      <c r="C34" s="49" t="s">
        <v>7</v>
      </c>
      <c r="D34" s="49"/>
      <c r="E34" s="39" t="s">
        <v>8</v>
      </c>
      <c r="F34" s="31" t="s">
        <v>9</v>
      </c>
    </row>
    <row r="35" spans="1:6">
      <c r="A35" s="12"/>
      <c r="B35" s="12"/>
      <c r="C35" s="45">
        <v>40543</v>
      </c>
      <c r="D35" s="45"/>
      <c r="E35" s="9"/>
      <c r="F35" s="12"/>
    </row>
    <row r="36" spans="1:6">
      <c r="A36" s="13">
        <v>68</v>
      </c>
      <c r="B36" s="13"/>
      <c r="C36" s="13" t="s">
        <v>11</v>
      </c>
      <c r="D36" s="13"/>
      <c r="E36" s="32">
        <v>1302</v>
      </c>
      <c r="F36" s="33"/>
    </row>
    <row r="37" spans="1:6">
      <c r="A37" s="13"/>
      <c r="B37" s="13">
        <v>28</v>
      </c>
      <c r="C37" s="13"/>
      <c r="D37" s="13" t="s">
        <v>10</v>
      </c>
      <c r="E37" s="32"/>
      <c r="F37" s="33">
        <v>1302</v>
      </c>
    </row>
    <row r="38" spans="1:6">
      <c r="A38" s="13">
        <v>6872</v>
      </c>
      <c r="B38" s="13"/>
      <c r="C38" s="13" t="s">
        <v>72</v>
      </c>
      <c r="D38" s="13"/>
      <c r="E38" s="32">
        <f>3215-1302</f>
        <v>1913</v>
      </c>
      <c r="F38" s="33"/>
    </row>
    <row r="39" spans="1:6">
      <c r="A39" s="13"/>
      <c r="B39" s="13">
        <v>145</v>
      </c>
      <c r="C39" s="13"/>
      <c r="D39" s="13" t="s">
        <v>14</v>
      </c>
      <c r="E39" s="32"/>
      <c r="F39" s="33">
        <f>3215-1302</f>
        <v>1913</v>
      </c>
    </row>
    <row r="40" spans="1:6">
      <c r="A40" s="13"/>
      <c r="B40" s="13"/>
      <c r="C40" s="13"/>
      <c r="D40" s="13"/>
      <c r="E40" s="14"/>
      <c r="F40" s="34"/>
    </row>
    <row r="41" spans="1:6">
      <c r="A41" s="13"/>
      <c r="B41" s="13"/>
      <c r="C41" s="45">
        <v>43100</v>
      </c>
      <c r="D41" s="45"/>
      <c r="E41" s="14"/>
      <c r="F41" s="34"/>
    </row>
    <row r="42" spans="1:6">
      <c r="A42" s="13">
        <v>68</v>
      </c>
      <c r="B42" s="13"/>
      <c r="C42" s="13" t="s">
        <v>11</v>
      </c>
      <c r="D42" s="13"/>
      <c r="E42" s="32">
        <v>2450</v>
      </c>
      <c r="F42" s="33"/>
    </row>
    <row r="43" spans="1:6">
      <c r="A43" s="13"/>
      <c r="B43" s="13">
        <v>28</v>
      </c>
      <c r="C43" s="13"/>
      <c r="D43" s="13" t="s">
        <v>10</v>
      </c>
      <c r="E43" s="32"/>
      <c r="F43" s="33">
        <v>2450</v>
      </c>
    </row>
    <row r="44" spans="1:6">
      <c r="A44" s="13">
        <v>145</v>
      </c>
      <c r="B44" s="13"/>
      <c r="C44" s="13" t="s">
        <v>72</v>
      </c>
      <c r="D44" s="13"/>
      <c r="E44" s="32">
        <f>2450-1488</f>
        <v>962</v>
      </c>
      <c r="F44" s="33"/>
    </row>
    <row r="45" spans="1:6">
      <c r="A45" s="13"/>
      <c r="B45" s="13">
        <v>7872</v>
      </c>
      <c r="C45" s="13"/>
      <c r="D45" s="13" t="s">
        <v>73</v>
      </c>
      <c r="E45" s="32"/>
      <c r="F45" s="33">
        <f>E44</f>
        <v>962</v>
      </c>
    </row>
  </sheetData>
  <mergeCells count="7">
    <mergeCell ref="C34:D34"/>
    <mergeCell ref="C35:D35"/>
    <mergeCell ref="C41:D41"/>
    <mergeCell ref="A33:F33"/>
    <mergeCell ref="A18:E18"/>
    <mergeCell ref="A3:E3"/>
    <mergeCell ref="A1:E1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D24" sqref="D24"/>
    </sheetView>
  </sheetViews>
  <sheetFormatPr baseColWidth="10" defaultRowHeight="15"/>
  <cols>
    <col min="1" max="1" width="14" customWidth="1"/>
    <col min="2" max="2" width="19" bestFit="1" customWidth="1"/>
    <col min="3" max="3" width="35.5703125" bestFit="1" customWidth="1"/>
    <col min="4" max="4" width="28.5703125" bestFit="1" customWidth="1"/>
    <col min="5" max="5" width="11.7109375" bestFit="1" customWidth="1"/>
    <col min="6" max="6" width="11.42578125" bestFit="1" customWidth="1"/>
  </cols>
  <sheetData>
    <row r="1" spans="1:6" ht="26.25">
      <c r="A1" s="42" t="s">
        <v>58</v>
      </c>
      <c r="B1" s="42"/>
      <c r="C1" s="42"/>
      <c r="D1" s="42"/>
      <c r="E1" s="42"/>
    </row>
    <row r="2" spans="1:6" s="1" customFormat="1" ht="16.5" customHeight="1">
      <c r="A2" s="11"/>
      <c r="B2" s="11"/>
      <c r="C2" s="11"/>
      <c r="D2" s="11"/>
      <c r="E2" s="11"/>
    </row>
    <row r="3" spans="1:6" s="1" customFormat="1" ht="26.25">
      <c r="A3" s="43" t="s">
        <v>66</v>
      </c>
      <c r="B3" s="43"/>
      <c r="C3" s="43"/>
      <c r="D3" s="43"/>
      <c r="E3" s="11"/>
    </row>
    <row r="4" spans="1:6" s="1" customFormat="1" ht="16.5" customHeight="1">
      <c r="A4" s="22" t="s">
        <v>67</v>
      </c>
      <c r="B4" s="22" t="s">
        <v>69</v>
      </c>
      <c r="C4" s="30">
        <v>9600</v>
      </c>
      <c r="E4" s="22"/>
      <c r="F4" s="21"/>
    </row>
    <row r="5" spans="1:6" s="1" customFormat="1" ht="16.5" customHeight="1">
      <c r="A5" s="22" t="s">
        <v>68</v>
      </c>
      <c r="B5" s="29" t="s">
        <v>70</v>
      </c>
      <c r="C5" s="30">
        <v>7200</v>
      </c>
      <c r="E5" s="22"/>
      <c r="F5" s="21"/>
    </row>
    <row r="6" spans="1:6" ht="16.5" customHeight="1">
      <c r="A6" s="22"/>
      <c r="B6" s="22"/>
      <c r="C6" s="30">
        <f>C5+C4</f>
        <v>16800</v>
      </c>
      <c r="E6" s="21"/>
      <c r="F6" s="21"/>
    </row>
    <row r="7" spans="1:6" s="1" customFormat="1" ht="16.5" customHeight="1">
      <c r="A7" s="23"/>
      <c r="B7" s="23"/>
      <c r="C7" s="23"/>
      <c r="D7" s="23"/>
      <c r="E7" s="21"/>
      <c r="F7" s="21"/>
    </row>
    <row r="8" spans="1:6" ht="15.75">
      <c r="A8" s="27" t="s">
        <v>41</v>
      </c>
      <c r="B8" s="27" t="s">
        <v>6</v>
      </c>
      <c r="C8" s="49" t="s">
        <v>7</v>
      </c>
      <c r="D8" s="49"/>
      <c r="E8" s="27" t="s">
        <v>8</v>
      </c>
      <c r="F8" s="27" t="s">
        <v>9</v>
      </c>
    </row>
    <row r="9" spans="1:6">
      <c r="A9" s="12">
        <v>681</v>
      </c>
      <c r="B9" s="12"/>
      <c r="C9" s="13" t="s">
        <v>59</v>
      </c>
      <c r="D9" s="13"/>
      <c r="E9" s="4">
        <v>7200</v>
      </c>
      <c r="F9" s="4"/>
    </row>
    <row r="10" spans="1:6">
      <c r="A10" s="12"/>
      <c r="B10" s="12">
        <v>2818</v>
      </c>
      <c r="C10" s="13"/>
      <c r="D10" s="13" t="s">
        <v>60</v>
      </c>
      <c r="E10" s="4"/>
      <c r="F10" s="4">
        <v>7200</v>
      </c>
    </row>
    <row r="11" spans="1:6">
      <c r="A11" s="12">
        <v>512</v>
      </c>
      <c r="B11" s="12"/>
      <c r="C11" s="13" t="s">
        <v>61</v>
      </c>
      <c r="D11" s="13"/>
      <c r="E11" s="4">
        <v>30000</v>
      </c>
      <c r="F11" s="4"/>
    </row>
    <row r="12" spans="1:6">
      <c r="A12" s="12"/>
      <c r="B12" s="12">
        <v>775</v>
      </c>
      <c r="C12" s="13"/>
      <c r="D12" s="13" t="s">
        <v>62</v>
      </c>
      <c r="E12" s="4"/>
      <c r="F12" s="4">
        <v>30000</v>
      </c>
    </row>
    <row r="13" spans="1:6">
      <c r="A13" s="12">
        <v>2818</v>
      </c>
      <c r="B13" s="12"/>
      <c r="C13" s="13" t="s">
        <v>60</v>
      </c>
      <c r="D13" s="13"/>
      <c r="E13" s="4">
        <v>16800</v>
      </c>
      <c r="F13" s="4"/>
    </row>
    <row r="14" spans="1:6">
      <c r="A14" s="12">
        <v>675</v>
      </c>
      <c r="B14" s="12"/>
      <c r="C14" s="13" t="s">
        <v>63</v>
      </c>
      <c r="D14" s="13"/>
      <c r="E14" s="4">
        <v>31200</v>
      </c>
      <c r="F14" s="4"/>
    </row>
    <row r="15" spans="1:6">
      <c r="A15" s="12"/>
      <c r="B15" s="12">
        <v>2182</v>
      </c>
      <c r="C15" s="13"/>
      <c r="D15" s="13" t="s">
        <v>64</v>
      </c>
      <c r="E15" s="4"/>
      <c r="F15" s="4">
        <v>48000</v>
      </c>
    </row>
    <row r="17" spans="1:1">
      <c r="A17" s="1" t="s">
        <v>65</v>
      </c>
    </row>
  </sheetData>
  <mergeCells count="3">
    <mergeCell ref="A1:E1"/>
    <mergeCell ref="A3:D3"/>
    <mergeCell ref="C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Ex1</vt:lpstr>
      <vt:lpstr>Ex2</vt:lpstr>
      <vt:lpstr>Ex3</vt:lpstr>
      <vt:lpstr>Ex4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PATXI</dc:creator>
  <cp:lastModifiedBy>PATXI</cp:lastModifiedBy>
  <cp:lastPrinted>2010-11-25T12:11:09Z</cp:lastPrinted>
  <dcterms:created xsi:type="dcterms:W3CDTF">2010-11-19T13:38:33Z</dcterms:created>
  <dcterms:modified xsi:type="dcterms:W3CDTF">2011-01-16T09:43:23Z</dcterms:modified>
</cp:coreProperties>
</file>