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0" yWindow="5970" windowWidth="18555" windowHeight="793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T29" i="1"/>
  <c r="S33"/>
  <c r="P29"/>
  <c r="Q33"/>
  <c r="Q24"/>
  <c r="S20"/>
  <c r="P20"/>
  <c r="T24"/>
  <c r="M31"/>
  <c r="M30"/>
  <c r="M29"/>
  <c r="M28"/>
  <c r="M27"/>
  <c r="M26"/>
  <c r="M25"/>
  <c r="C31"/>
  <c r="C21"/>
  <c r="L22"/>
  <c r="L23"/>
  <c r="L24"/>
  <c r="L25"/>
  <c r="L26"/>
  <c r="L27"/>
  <c r="L28"/>
  <c r="L29"/>
  <c r="L30"/>
  <c r="L31"/>
  <c r="L21"/>
  <c r="K23"/>
  <c r="K24"/>
  <c r="K25"/>
  <c r="K26"/>
  <c r="K27"/>
  <c r="K28"/>
  <c r="K29"/>
  <c r="K30"/>
  <c r="K31"/>
  <c r="K22"/>
  <c r="K21"/>
  <c r="M24" l="1"/>
  <c r="C23" l="1"/>
  <c r="C24"/>
  <c r="C25"/>
  <c r="C26"/>
  <c r="C27"/>
  <c r="C28"/>
  <c r="C29"/>
  <c r="C30"/>
  <c r="C22"/>
  <c r="D21"/>
  <c r="G14"/>
  <c r="G13"/>
  <c r="G12"/>
  <c r="G11"/>
  <c r="G10"/>
  <c r="G9"/>
  <c r="G8"/>
  <c r="C8"/>
  <c r="D8" s="1"/>
  <c r="G7"/>
  <c r="F1"/>
  <c r="L32" l="1"/>
  <c r="E8"/>
  <c r="B9" s="1"/>
  <c r="C9"/>
  <c r="E9" s="1"/>
  <c r="E21"/>
  <c r="B22" s="1"/>
  <c r="D22"/>
  <c r="D23" s="1"/>
  <c r="D9" l="1"/>
  <c r="E22"/>
  <c r="B23" s="1"/>
  <c r="B10"/>
  <c r="C10"/>
  <c r="E10" s="1"/>
  <c r="E23" l="1"/>
  <c r="B24" s="1"/>
  <c r="D24"/>
  <c r="D25" s="1"/>
  <c r="D10"/>
  <c r="B11"/>
  <c r="C11"/>
  <c r="E11" s="1"/>
  <c r="E24" l="1"/>
  <c r="B25" s="1"/>
  <c r="E25"/>
  <c r="B26" s="1"/>
  <c r="D26"/>
  <c r="D11"/>
  <c r="B12"/>
  <c r="C12"/>
  <c r="E12" s="1"/>
  <c r="E26" l="1"/>
  <c r="B27" s="1"/>
  <c r="D27"/>
  <c r="D12"/>
  <c r="B13"/>
  <c r="C13"/>
  <c r="E13" s="1"/>
  <c r="E27" l="1"/>
  <c r="B28" s="1"/>
  <c r="D28"/>
  <c r="D13"/>
  <c r="C14"/>
  <c r="E14" s="1"/>
  <c r="B14"/>
  <c r="M21" l="1"/>
  <c r="E28"/>
  <c r="B29" s="1"/>
  <c r="D29"/>
  <c r="D14"/>
  <c r="M22" s="1"/>
  <c r="C15"/>
  <c r="E15" s="1"/>
  <c r="B15"/>
  <c r="E29" l="1"/>
  <c r="B30" s="1"/>
  <c r="D30"/>
  <c r="D15"/>
  <c r="M23" s="1"/>
  <c r="M32" s="1"/>
  <c r="K32" l="1"/>
  <c r="E30"/>
  <c r="B31" s="1"/>
  <c r="D31"/>
  <c r="E31" l="1"/>
</calcChain>
</file>

<file path=xl/sharedStrings.xml><?xml version="1.0" encoding="utf-8"?>
<sst xmlns="http://schemas.openxmlformats.org/spreadsheetml/2006/main" count="62" uniqueCount="37">
  <si>
    <t xml:space="preserve">Prix Achat </t>
  </si>
  <si>
    <t>Remise</t>
  </si>
  <si>
    <t>Frais Montage</t>
  </si>
  <si>
    <t>HT</t>
  </si>
  <si>
    <t>Coût total</t>
  </si>
  <si>
    <t>Amortissement dégressif sur 8 ans</t>
  </si>
  <si>
    <t>Année</t>
  </si>
  <si>
    <t>Base à amortir</t>
  </si>
  <si>
    <t>Annuité</t>
  </si>
  <si>
    <t>Annuité cumulée</t>
  </si>
  <si>
    <t>Valeur nette comptable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</si>
  <si>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</si>
  <si>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</si>
  <si>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</si>
  <si>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</si>
  <si>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</si>
  <si>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</si>
  <si>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</si>
  <si>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</si>
  <si>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</si>
  <si>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</si>
  <si>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</si>
  <si>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Amortissement linéaire sur 10 ans</t>
  </si>
  <si>
    <t>A.F. dégressif</t>
  </si>
  <si>
    <t>A.C. linéaire</t>
  </si>
  <si>
    <t>Am. Dérogatoire : A.F.-A.C</t>
  </si>
  <si>
    <t>Somme</t>
  </si>
  <si>
    <t>N°5</t>
  </si>
  <si>
    <t>Bilan Plan Amortissement sur 10 ans</t>
  </si>
  <si>
    <t>681 (Année N+3)</t>
  </si>
  <si>
    <t>687 (Année N+3)</t>
  </si>
  <si>
    <t>28 (Année N+3)</t>
  </si>
  <si>
    <t>145 (Année N+3)</t>
  </si>
  <si>
    <t>681 (Année N+5)</t>
  </si>
  <si>
    <t>145 (Année N+5)</t>
  </si>
  <si>
    <t>28 (Année N+5)</t>
  </si>
  <si>
    <t>787 (Année N+5)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</si>
</sst>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9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2" fontId="0" fillId="4" borderId="5" xfId="1" applyNumberFormat="1" applyFon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 wrapText="1"/>
    </xf>
    <xf numFmtId="2" fontId="0" fillId="4" borderId="5" xfId="0" applyNumberFormat="1" applyFill="1" applyBorder="1" applyAlignment="1">
      <alignment horizontal="center" vertical="center"/>
    </xf>
    <xf numFmtId="4" fontId="0" fillId="4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2" fontId="0" fillId="4" borderId="6" xfId="1" applyNumberFormat="1" applyFon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4" fontId="0" fillId="4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2" fontId="0" fillId="4" borderId="9" xfId="1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0" fillId="0" borderId="4" xfId="0" applyNumberFormat="1" applyBorder="1"/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2" fontId="0" fillId="4" borderId="4" xfId="0" applyNumberFormat="1" applyFill="1" applyBorder="1" applyAlignment="1">
      <alignment vertical="center"/>
    </xf>
    <xf numFmtId="2" fontId="0" fillId="4" borderId="5" xfId="2" applyNumberFormat="1" applyFont="1" applyFill="1" applyBorder="1"/>
    <xf numFmtId="2" fontId="0" fillId="4" borderId="6" xfId="0" applyNumberFormat="1" applyFill="1" applyBorder="1"/>
    <xf numFmtId="2" fontId="0" fillId="4" borderId="9" xfId="0" applyNumberForma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2" fontId="0" fillId="4" borderId="3" xfId="0" applyNumberFormat="1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10" xfId="0" applyFill="1" applyBorder="1"/>
    <xf numFmtId="2" fontId="0" fillId="4" borderId="1" xfId="0" applyNumberForma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topLeftCell="C17" zoomScale="75" zoomScaleNormal="75" workbookViewId="0">
      <selection activeCell="S29" sqref="S29"/>
    </sheetView>
  </sheetViews>
  <sheetFormatPr baseColWidth="10" defaultRowHeight="15"/>
  <cols>
    <col min="5" max="5" width="22.85546875" customWidth="1"/>
  </cols>
  <sheetData>
    <row r="1" spans="1:7">
      <c r="A1" t="s">
        <v>0</v>
      </c>
      <c r="B1">
        <v>28500</v>
      </c>
      <c r="C1" t="s">
        <v>3</v>
      </c>
      <c r="E1" t="s">
        <v>4</v>
      </c>
      <c r="F1">
        <f>B1*(1-B2)+B3</f>
        <v>29210</v>
      </c>
    </row>
    <row r="2" spans="1:7">
      <c r="A2" t="s">
        <v>1</v>
      </c>
      <c r="B2" s="1">
        <v>0.05</v>
      </c>
    </row>
    <row r="3" spans="1:7">
      <c r="A3" t="s">
        <v>2</v>
      </c>
      <c r="B3">
        <v>2135</v>
      </c>
      <c r="C3" t="s">
        <v>3</v>
      </c>
    </row>
    <row r="6" spans="1:7" ht="15.75">
      <c r="A6" s="2" t="s">
        <v>5</v>
      </c>
      <c r="B6" s="3"/>
      <c r="C6" s="3"/>
      <c r="D6" s="3"/>
      <c r="E6" s="4"/>
    </row>
    <row r="7" spans="1:7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G7" s="34">
        <f>(12.5*2.75)%</f>
        <v>0.34375</v>
      </c>
    </row>
    <row r="8" spans="1:7">
      <c r="A8" s="7" t="s">
        <v>11</v>
      </c>
      <c r="B8" s="8">
        <v>29210</v>
      </c>
      <c r="C8" s="9">
        <f>B8*(1/8*(2.25+0.5))*9/12</f>
        <v>7530.703125</v>
      </c>
      <c r="D8" s="10">
        <f>C8</f>
        <v>7530.703125</v>
      </c>
      <c r="E8" s="11">
        <f>B8-C8</f>
        <v>21679.296875</v>
      </c>
      <c r="G8" s="35">
        <f>1/8</f>
        <v>0.125</v>
      </c>
    </row>
    <row r="9" spans="1:7">
      <c r="A9" s="12" t="s">
        <v>12</v>
      </c>
      <c r="B9" s="13">
        <f>E8</f>
        <v>21679.296875</v>
      </c>
      <c r="C9" s="14">
        <f>MAX(E8*(1/8*(2.25+0.5)),E8*G9)</f>
        <v>7452.25830078125</v>
      </c>
      <c r="D9" s="14">
        <f>D8+C9</f>
        <v>14982.96142578125</v>
      </c>
      <c r="E9" s="15">
        <f>E8-C9</f>
        <v>14227.03857421875</v>
      </c>
      <c r="G9" s="36">
        <f>1/7</f>
        <v>0.14285714285714285</v>
      </c>
    </row>
    <row r="10" spans="1:7">
      <c r="A10" s="12" t="s">
        <v>13</v>
      </c>
      <c r="B10" s="13">
        <f t="shared" ref="B10:B15" si="0">E9</f>
        <v>14227.03857421875</v>
      </c>
      <c r="C10" s="14">
        <f t="shared" ref="C10:C15" si="1">MAX(E9*(1/8*(2.25+0.5)),E9*G10)</f>
        <v>4890.5445098876953</v>
      </c>
      <c r="D10" s="14">
        <f t="shared" ref="D10:D15" si="2">D9+C10</f>
        <v>19873.505935668945</v>
      </c>
      <c r="E10" s="15">
        <f t="shared" ref="E10:E15" si="3">E9-C10</f>
        <v>9336.4940643310547</v>
      </c>
      <c r="G10" s="36">
        <f>1/6</f>
        <v>0.16666666666666666</v>
      </c>
    </row>
    <row r="11" spans="1:7">
      <c r="A11" s="16" t="s">
        <v>14</v>
      </c>
      <c r="B11" s="13">
        <f t="shared" si="0"/>
        <v>9336.4940643310547</v>
      </c>
      <c r="C11" s="14">
        <f t="shared" si="1"/>
        <v>3209.4198346138</v>
      </c>
      <c r="D11" s="14">
        <f t="shared" si="2"/>
        <v>23082.925770282745</v>
      </c>
      <c r="E11" s="15">
        <f t="shared" si="3"/>
        <v>6127.0742297172546</v>
      </c>
      <c r="G11" s="36">
        <f>1/5</f>
        <v>0.2</v>
      </c>
    </row>
    <row r="12" spans="1:7">
      <c r="A12" s="16" t="s">
        <v>15</v>
      </c>
      <c r="B12" s="13">
        <f t="shared" si="0"/>
        <v>6127.0742297172546</v>
      </c>
      <c r="C12" s="14">
        <f t="shared" si="1"/>
        <v>2106.1817664653063</v>
      </c>
      <c r="D12" s="14">
        <f t="shared" si="2"/>
        <v>25189.107536748052</v>
      </c>
      <c r="E12" s="15">
        <f t="shared" si="3"/>
        <v>4020.8924632519484</v>
      </c>
      <c r="G12" s="36">
        <f>1/4</f>
        <v>0.25</v>
      </c>
    </row>
    <row r="13" spans="1:7">
      <c r="A13" s="16" t="s">
        <v>16</v>
      </c>
      <c r="B13" s="13">
        <f t="shared" si="0"/>
        <v>4020.8924632519484</v>
      </c>
      <c r="C13" s="14">
        <f t="shared" si="1"/>
        <v>1382.1817842428572</v>
      </c>
      <c r="D13" s="14">
        <f t="shared" si="2"/>
        <v>26571.289320990909</v>
      </c>
      <c r="E13" s="15">
        <f t="shared" si="3"/>
        <v>2638.7106790090911</v>
      </c>
      <c r="G13" s="36">
        <f>1/3</f>
        <v>0.33333333333333331</v>
      </c>
    </row>
    <row r="14" spans="1:7">
      <c r="A14" s="16" t="s">
        <v>17</v>
      </c>
      <c r="B14" s="13">
        <f t="shared" si="0"/>
        <v>2638.7106790090911</v>
      </c>
      <c r="C14" s="14">
        <f t="shared" si="1"/>
        <v>1319.3553395045456</v>
      </c>
      <c r="D14" s="14">
        <f t="shared" si="2"/>
        <v>27890.644660495454</v>
      </c>
      <c r="E14" s="15">
        <f t="shared" si="3"/>
        <v>1319.3553395045456</v>
      </c>
      <c r="G14" s="36">
        <f>1/2</f>
        <v>0.5</v>
      </c>
    </row>
    <row r="15" spans="1:7">
      <c r="A15" s="17" t="s">
        <v>18</v>
      </c>
      <c r="B15" s="18">
        <f t="shared" si="0"/>
        <v>1319.3553395045456</v>
      </c>
      <c r="C15" s="19">
        <f t="shared" si="1"/>
        <v>1319.3553395045456</v>
      </c>
      <c r="D15" s="19">
        <f t="shared" si="2"/>
        <v>29210</v>
      </c>
      <c r="E15" s="20">
        <f t="shared" si="3"/>
        <v>0</v>
      </c>
      <c r="G15" s="37">
        <v>1</v>
      </c>
    </row>
    <row r="19" spans="1:20" ht="15.75">
      <c r="A19" s="2" t="s">
        <v>22</v>
      </c>
      <c r="B19" s="3"/>
      <c r="C19" s="3"/>
      <c r="D19" s="3"/>
      <c r="E19" s="4"/>
      <c r="J19" s="2" t="s">
        <v>28</v>
      </c>
      <c r="K19" s="3"/>
      <c r="L19" s="3"/>
      <c r="M19" s="3"/>
      <c r="N19" s="4"/>
      <c r="P19" s="38" t="s">
        <v>29</v>
      </c>
      <c r="Q19" s="39"/>
      <c r="S19" s="38" t="s">
        <v>30</v>
      </c>
      <c r="T19" s="39"/>
    </row>
    <row r="20" spans="1:20">
      <c r="A20" s="5" t="s">
        <v>6</v>
      </c>
      <c r="B20" s="6" t="s">
        <v>7</v>
      </c>
      <c r="C20" s="6" t="s">
        <v>8</v>
      </c>
      <c r="D20" s="6" t="s">
        <v>9</v>
      </c>
      <c r="E20" s="6" t="s">
        <v>10</v>
      </c>
      <c r="J20" s="5" t="s">
        <v>6</v>
      </c>
      <c r="K20" s="6" t="s">
        <v>23</v>
      </c>
      <c r="L20" s="6" t="s">
        <v>24</v>
      </c>
      <c r="M20" s="24" t="s">
        <v>25</v>
      </c>
      <c r="N20" s="25"/>
      <c r="P20" s="40">
        <f>L24</f>
        <v>2921</v>
      </c>
      <c r="Q20" s="41"/>
      <c r="S20" s="40">
        <f>M24</f>
        <v>288.41983461380005</v>
      </c>
      <c r="T20" s="41"/>
    </row>
    <row r="21" spans="1:20">
      <c r="A21" s="12" t="s">
        <v>11</v>
      </c>
      <c r="B21" s="23">
        <v>29210</v>
      </c>
      <c r="C21" s="10">
        <f>B21/10*(8)/12</f>
        <v>1947.3333333333333</v>
      </c>
      <c r="D21" s="10">
        <f>C21</f>
        <v>1947.3333333333333</v>
      </c>
      <c r="E21" s="15">
        <f>B21 -C21</f>
        <v>27262.666666666668</v>
      </c>
      <c r="J21" s="12" t="s">
        <v>11</v>
      </c>
      <c r="K21" s="21">
        <f>C8</f>
        <v>7530.703125</v>
      </c>
      <c r="L21" s="14">
        <f>C21</f>
        <v>1947.3333333333333</v>
      </c>
      <c r="M21" s="26">
        <f>K21-L21</f>
        <v>5583.369791666667</v>
      </c>
      <c r="N21" s="27"/>
      <c r="P21" s="42"/>
      <c r="Q21" s="43"/>
      <c r="S21" s="42"/>
      <c r="T21" s="43"/>
    </row>
    <row r="22" spans="1:20">
      <c r="A22" s="12" t="s">
        <v>12</v>
      </c>
      <c r="B22" s="21">
        <f>E21</f>
        <v>27262.666666666668</v>
      </c>
      <c r="C22" s="14">
        <f>$B$21/10</f>
        <v>2921</v>
      </c>
      <c r="D22" s="14">
        <f t="shared" ref="D22:D31" si="4">D21+C22</f>
        <v>4868.333333333333</v>
      </c>
      <c r="E22" s="15">
        <f>B22-C22</f>
        <v>24341.666666666668</v>
      </c>
      <c r="J22" s="12" t="s">
        <v>12</v>
      </c>
      <c r="K22" s="21">
        <f>C9</f>
        <v>7452.25830078125</v>
      </c>
      <c r="L22" s="14">
        <f t="shared" ref="L22:L31" si="5">C22</f>
        <v>2921</v>
      </c>
      <c r="M22" s="28">
        <f t="shared" ref="M22:M31" si="6">K22-L22</f>
        <v>4531.25830078125</v>
      </c>
      <c r="N22" s="29"/>
    </row>
    <row r="23" spans="1:20">
      <c r="A23" s="12" t="s">
        <v>13</v>
      </c>
      <c r="B23" s="15">
        <f>E22</f>
        <v>24341.666666666668</v>
      </c>
      <c r="C23" s="14">
        <f t="shared" ref="C23:C30" si="7">$B$21/10</f>
        <v>2921</v>
      </c>
      <c r="D23" s="14">
        <f t="shared" si="4"/>
        <v>7789.333333333333</v>
      </c>
      <c r="E23" s="15">
        <f t="shared" ref="E23:E31" si="8">B23-C23</f>
        <v>21420.666666666668</v>
      </c>
      <c r="J23" s="12" t="s">
        <v>13</v>
      </c>
      <c r="K23" s="21">
        <f t="shared" ref="K23:K31" si="9">C10</f>
        <v>4890.5445098876953</v>
      </c>
      <c r="L23" s="14">
        <f t="shared" si="5"/>
        <v>2921</v>
      </c>
      <c r="M23" s="28">
        <f t="shared" si="6"/>
        <v>1969.5445098876953</v>
      </c>
      <c r="N23" s="29"/>
      <c r="P23" s="38" t="s">
        <v>31</v>
      </c>
      <c r="Q23" s="39"/>
      <c r="S23" s="38" t="s">
        <v>32</v>
      </c>
      <c r="T23" s="39"/>
    </row>
    <row r="24" spans="1:20">
      <c r="A24" s="12" t="s">
        <v>14</v>
      </c>
      <c r="B24" s="15">
        <f t="shared" ref="B24:B31" si="10">E23</f>
        <v>21420.666666666668</v>
      </c>
      <c r="C24" s="14">
        <f t="shared" si="7"/>
        <v>2921</v>
      </c>
      <c r="D24" s="14">
        <f t="shared" si="4"/>
        <v>10710.333333333332</v>
      </c>
      <c r="E24" s="15">
        <f t="shared" si="8"/>
        <v>18499.666666666668</v>
      </c>
      <c r="J24" s="12" t="s">
        <v>14</v>
      </c>
      <c r="K24" s="21">
        <f t="shared" si="9"/>
        <v>3209.4198346138</v>
      </c>
      <c r="L24" s="14">
        <f t="shared" si="5"/>
        <v>2921</v>
      </c>
      <c r="M24" s="28">
        <f t="shared" si="6"/>
        <v>288.41983461380005</v>
      </c>
      <c r="N24" s="29"/>
      <c r="P24" s="40"/>
      <c r="Q24" s="44">
        <f>P20</f>
        <v>2921</v>
      </c>
      <c r="S24" s="40"/>
      <c r="T24" s="44">
        <f>S20</f>
        <v>288.41983461380005</v>
      </c>
    </row>
    <row r="25" spans="1:20">
      <c r="A25" s="12" t="s">
        <v>15</v>
      </c>
      <c r="B25" s="15">
        <f t="shared" si="10"/>
        <v>18499.666666666668</v>
      </c>
      <c r="C25" s="14">
        <f t="shared" si="7"/>
        <v>2921</v>
      </c>
      <c r="D25" s="14">
        <f t="shared" si="4"/>
        <v>13631.333333333332</v>
      </c>
      <c r="E25" s="15">
        <f t="shared" si="8"/>
        <v>15578.666666666668</v>
      </c>
      <c r="J25" s="12" t="s">
        <v>15</v>
      </c>
      <c r="K25" s="21">
        <f t="shared" si="9"/>
        <v>2106.1817664653063</v>
      </c>
      <c r="L25" s="14">
        <f t="shared" si="5"/>
        <v>2921</v>
      </c>
      <c r="M25" s="28">
        <f t="shared" ref="M25:M31" si="11">K25-L25</f>
        <v>-814.81823353469372</v>
      </c>
      <c r="N25" s="29"/>
      <c r="P25" s="42"/>
      <c r="Q25" s="43"/>
      <c r="S25" s="42"/>
      <c r="T25" s="43"/>
    </row>
    <row r="26" spans="1:20">
      <c r="A26" s="16" t="s">
        <v>16</v>
      </c>
      <c r="B26" s="15">
        <f t="shared" si="10"/>
        <v>15578.666666666668</v>
      </c>
      <c r="C26" s="14">
        <f t="shared" si="7"/>
        <v>2921</v>
      </c>
      <c r="D26" s="14">
        <f t="shared" si="4"/>
        <v>16552.333333333332</v>
      </c>
      <c r="E26" s="15">
        <f t="shared" si="8"/>
        <v>12657.666666666668</v>
      </c>
      <c r="J26" s="12" t="s">
        <v>27</v>
      </c>
      <c r="K26" s="21">
        <f t="shared" si="9"/>
        <v>1382.1817842428572</v>
      </c>
      <c r="L26" s="14">
        <f t="shared" si="5"/>
        <v>2921</v>
      </c>
      <c r="M26" s="28">
        <f t="shared" si="11"/>
        <v>-1538.8182157571428</v>
      </c>
      <c r="N26" s="29"/>
    </row>
    <row r="27" spans="1:20">
      <c r="A27" s="16" t="s">
        <v>17</v>
      </c>
      <c r="B27" s="15">
        <f t="shared" si="10"/>
        <v>12657.666666666668</v>
      </c>
      <c r="C27" s="14">
        <f t="shared" si="7"/>
        <v>2921</v>
      </c>
      <c r="D27" s="14">
        <f t="shared" si="4"/>
        <v>19473.333333333332</v>
      </c>
      <c r="E27" s="15">
        <f t="shared" si="8"/>
        <v>9736.6666666666679</v>
      </c>
      <c r="J27" s="12" t="s">
        <v>17</v>
      </c>
      <c r="K27" s="21">
        <f t="shared" si="9"/>
        <v>1319.3553395045456</v>
      </c>
      <c r="L27" s="14">
        <f t="shared" si="5"/>
        <v>2921</v>
      </c>
      <c r="M27" s="28">
        <f t="shared" si="11"/>
        <v>-1601.6446604954544</v>
      </c>
      <c r="N27" s="29"/>
    </row>
    <row r="28" spans="1:20">
      <c r="A28" s="12" t="s">
        <v>18</v>
      </c>
      <c r="B28" s="15">
        <f t="shared" si="10"/>
        <v>9736.6666666666679</v>
      </c>
      <c r="C28" s="14">
        <f t="shared" si="7"/>
        <v>2921</v>
      </c>
      <c r="D28" s="14">
        <f t="shared" si="4"/>
        <v>22394.333333333332</v>
      </c>
      <c r="E28" s="15">
        <f t="shared" si="8"/>
        <v>6815.6666666666679</v>
      </c>
      <c r="J28" s="12" t="s">
        <v>18</v>
      </c>
      <c r="K28" s="21">
        <f t="shared" si="9"/>
        <v>1319.3553395045456</v>
      </c>
      <c r="L28" s="14">
        <f t="shared" si="5"/>
        <v>2921</v>
      </c>
      <c r="M28" s="28">
        <f t="shared" si="11"/>
        <v>-1601.6446604954544</v>
      </c>
      <c r="N28" s="29"/>
      <c r="P28" s="38" t="s">
        <v>33</v>
      </c>
      <c r="Q28" s="39"/>
      <c r="S28" s="38" t="s">
        <v>36</v>
      </c>
      <c r="T28" s="39"/>
    </row>
    <row r="29" spans="1:20">
      <c r="A29" s="12" t="s">
        <v>19</v>
      </c>
      <c r="B29" s="15">
        <f t="shared" si="10"/>
        <v>6815.6666666666679</v>
      </c>
      <c r="C29" s="14">
        <f t="shared" si="7"/>
        <v>2921</v>
      </c>
      <c r="D29" s="14">
        <f t="shared" si="4"/>
        <v>25315.333333333332</v>
      </c>
      <c r="E29" s="15">
        <f t="shared" si="8"/>
        <v>3894.6666666666679</v>
      </c>
      <c r="J29" s="12" t="s">
        <v>19</v>
      </c>
      <c r="K29" s="21">
        <f t="shared" si="9"/>
        <v>0</v>
      </c>
      <c r="L29" s="14">
        <f t="shared" si="5"/>
        <v>2921</v>
      </c>
      <c r="M29" s="28">
        <f t="shared" si="11"/>
        <v>-2921</v>
      </c>
      <c r="N29" s="29"/>
      <c r="P29" s="40">
        <f>L26</f>
        <v>2921</v>
      </c>
      <c r="Q29" s="41"/>
      <c r="S29" s="40"/>
      <c r="T29" s="44">
        <f>-M26</f>
        <v>1538.8182157571428</v>
      </c>
    </row>
    <row r="30" spans="1:20">
      <c r="A30" s="12" t="s">
        <v>20</v>
      </c>
      <c r="B30" s="15">
        <f t="shared" si="10"/>
        <v>3894.6666666666679</v>
      </c>
      <c r="C30" s="14">
        <f t="shared" si="7"/>
        <v>2921</v>
      </c>
      <c r="D30" s="14">
        <f t="shared" si="4"/>
        <v>28236.333333333332</v>
      </c>
      <c r="E30" s="15">
        <f t="shared" si="8"/>
        <v>973.66666666666788</v>
      </c>
      <c r="J30" s="12" t="s">
        <v>20</v>
      </c>
      <c r="K30" s="21">
        <f t="shared" si="9"/>
        <v>0</v>
      </c>
      <c r="L30" s="14">
        <f t="shared" si="5"/>
        <v>2921</v>
      </c>
      <c r="M30" s="28">
        <f t="shared" si="11"/>
        <v>-2921</v>
      </c>
      <c r="N30" s="29"/>
      <c r="P30" s="42"/>
      <c r="Q30" s="43"/>
      <c r="S30" s="42"/>
      <c r="T30" s="43"/>
    </row>
    <row r="31" spans="1:20">
      <c r="A31" s="22" t="s">
        <v>21</v>
      </c>
      <c r="B31" s="20">
        <f t="shared" si="10"/>
        <v>973.66666666666788</v>
      </c>
      <c r="C31" s="19">
        <f>$B$21/10*(4)/12</f>
        <v>973.66666666666663</v>
      </c>
      <c r="D31" s="19">
        <f t="shared" si="4"/>
        <v>29210</v>
      </c>
      <c r="E31" s="20">
        <f t="shared" si="8"/>
        <v>1.2505552149377763E-12</v>
      </c>
      <c r="J31" s="12" t="s">
        <v>21</v>
      </c>
      <c r="K31" s="21">
        <f t="shared" si="9"/>
        <v>0</v>
      </c>
      <c r="L31" s="14">
        <f t="shared" si="5"/>
        <v>973.66666666666663</v>
      </c>
      <c r="M31" s="28">
        <f t="shared" si="11"/>
        <v>-973.66666666666663</v>
      </c>
      <c r="N31" s="29"/>
    </row>
    <row r="32" spans="1:20">
      <c r="J32" s="30" t="s">
        <v>26</v>
      </c>
      <c r="K32" s="31">
        <f>SUM(K21:K31)</f>
        <v>29210</v>
      </c>
      <c r="L32" s="31">
        <f>SUM(L21:L31)</f>
        <v>29210</v>
      </c>
      <c r="M32" s="32">
        <f>SUM(M21:M31)</f>
        <v>1.2505552149377763E-12</v>
      </c>
      <c r="N32" s="33"/>
      <c r="P32" s="38" t="s">
        <v>35</v>
      </c>
      <c r="Q32" s="39"/>
      <c r="S32" s="38" t="s">
        <v>34</v>
      </c>
      <c r="T32" s="39"/>
    </row>
    <row r="33" spans="16:20">
      <c r="P33" s="40"/>
      <c r="Q33" s="44">
        <f>P29</f>
        <v>2921</v>
      </c>
      <c r="S33" s="40">
        <f>T29</f>
        <v>1538.8182157571428</v>
      </c>
      <c r="T33" s="44"/>
    </row>
    <row r="34" spans="16:20">
      <c r="P34" s="42"/>
      <c r="Q34" s="43"/>
      <c r="S34" s="42"/>
      <c r="T34" s="43"/>
    </row>
  </sheetData>
  <mergeCells count="23">
    <mergeCell ref="S28:T28"/>
    <mergeCell ref="P32:Q32"/>
    <mergeCell ref="S32:T32"/>
    <mergeCell ref="M31:N31"/>
    <mergeCell ref="P19:Q19"/>
    <mergeCell ref="S19:T19"/>
    <mergeCell ref="P23:Q23"/>
    <mergeCell ref="S23:T23"/>
    <mergeCell ref="P28:Q28"/>
    <mergeCell ref="M25:N25"/>
    <mergeCell ref="M26:N26"/>
    <mergeCell ref="M27:N27"/>
    <mergeCell ref="M28:N28"/>
    <mergeCell ref="M29:N29"/>
    <mergeCell ref="A6:E6"/>
    <mergeCell ref="A19:E19"/>
    <mergeCell ref="J19:N19"/>
    <mergeCell ref="M20:N20"/>
    <mergeCell ref="M21:N21"/>
    <mergeCell ref="M22:N22"/>
    <mergeCell ref="M23:N23"/>
    <mergeCell ref="M24:N24"/>
    <mergeCell ref="M30:N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2009-12-01T07:56:46Z</dcterms:created>
  <dcterms:modified xsi:type="dcterms:W3CDTF">2009-12-01T08:43:35Z</dcterms:modified>
</cp:coreProperties>
</file>