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30" yWindow="1575" windowWidth="12285" windowHeight="9945" tabRatio="588" activeTab="3"/>
  </bookViews>
  <sheets>
    <sheet name="Journal" sheetId="1" r:id="rId1"/>
    <sheet name="Bilan" sheetId="3" r:id="rId2"/>
    <sheet name="Compte de Résultat" sheetId="7" r:id="rId3"/>
    <sheet name="Tableaux d'amortissement" sheetId="8" r:id="rId4"/>
  </sheets>
  <calcPr calcId="125725"/>
</workbook>
</file>

<file path=xl/calcChain.xml><?xml version="1.0" encoding="utf-8"?>
<calcChain xmlns="http://schemas.openxmlformats.org/spreadsheetml/2006/main">
  <c r="J49" i="1"/>
  <c r="G28" i="7"/>
  <c r="G9"/>
  <c r="G6"/>
  <c r="D17"/>
  <c r="D15"/>
  <c r="D10"/>
  <c r="K35" i="3"/>
  <c r="D5" i="7"/>
  <c r="E9" i="3"/>
  <c r="F27"/>
  <c r="D28"/>
  <c r="D27"/>
  <c r="E26"/>
  <c r="D26"/>
  <c r="F25"/>
  <c r="D24"/>
  <c r="F29"/>
  <c r="D29"/>
  <c r="E14"/>
  <c r="F28"/>
  <c r="G7" i="7"/>
  <c r="D9"/>
  <c r="G10"/>
  <c r="J24" i="3"/>
  <c r="E46" i="1"/>
  <c r="E48"/>
  <c r="D47"/>
  <c r="D45"/>
  <c r="D52" i="8" l="1"/>
  <c r="F49"/>
  <c r="F53"/>
  <c r="F52"/>
  <c r="F24" i="3"/>
  <c r="F16"/>
  <c r="D51" i="1" l="1"/>
  <c r="J25" i="3"/>
  <c r="E23"/>
  <c r="D14"/>
  <c r="D11"/>
  <c r="D10"/>
  <c r="D9"/>
  <c r="D8"/>
  <c r="D6"/>
  <c r="N48" i="1"/>
  <c r="N47"/>
  <c r="D39"/>
  <c r="D35"/>
  <c r="D37"/>
  <c r="H37"/>
  <c r="N49" l="1"/>
  <c r="F14" i="3" s="1"/>
  <c r="D43" i="1" l="1"/>
  <c r="D41"/>
  <c r="F26" i="3" s="1"/>
  <c r="D32" i="1"/>
  <c r="O40"/>
  <c r="N39" s="1"/>
  <c r="L30"/>
  <c r="D14" l="1"/>
  <c r="D16"/>
  <c r="D22" i="3" s="1"/>
  <c r="D18" i="1"/>
  <c r="D20"/>
  <c r="D23" i="3" s="1"/>
  <c r="F23" s="1"/>
  <c r="D22" i="1"/>
  <c r="F22" i="3" l="1"/>
  <c r="D35"/>
  <c r="D30" i="1"/>
  <c r="F29" i="8" l="1"/>
  <c r="F45"/>
  <c r="F44"/>
  <c r="F43"/>
  <c r="F42"/>
  <c r="F35"/>
  <c r="F34"/>
  <c r="F33"/>
  <c r="F32"/>
  <c r="F39"/>
  <c r="G39" s="1"/>
  <c r="D42" s="1"/>
  <c r="D10" i="1" l="1"/>
  <c r="E10" i="3"/>
  <c r="F10" s="1"/>
  <c r="G54" i="8"/>
  <c r="G53"/>
  <c r="G52"/>
  <c r="G49"/>
  <c r="E52" s="1"/>
  <c r="C53" s="1"/>
  <c r="D53" l="1"/>
  <c r="D12" i="1" l="1"/>
  <c r="E11" i="3"/>
  <c r="F11" s="1"/>
  <c r="E53" i="8"/>
  <c r="C54" s="1"/>
  <c r="D54" s="1"/>
  <c r="E54"/>
  <c r="G46" l="1"/>
  <c r="G45"/>
  <c r="G44"/>
  <c r="G43"/>
  <c r="G42"/>
  <c r="G35"/>
  <c r="G34"/>
  <c r="G33"/>
  <c r="G32"/>
  <c r="G36"/>
  <c r="G29"/>
  <c r="D32" l="1"/>
  <c r="E42"/>
  <c r="C43" s="1"/>
  <c r="E32"/>
  <c r="C33" s="1"/>
  <c r="D33" s="1"/>
  <c r="D8" i="1" l="1"/>
  <c r="D43" i="8"/>
  <c r="E43" s="1"/>
  <c r="C44" s="1"/>
  <c r="E33"/>
  <c r="C34" s="1"/>
  <c r="D34" s="1"/>
  <c r="D44" l="1"/>
  <c r="E44" s="1"/>
  <c r="C45" s="1"/>
  <c r="E34"/>
  <c r="C35" s="1"/>
  <c r="D45" l="1"/>
  <c r="D46"/>
  <c r="E45"/>
  <c r="C46" s="1"/>
  <c r="D36"/>
  <c r="D35"/>
  <c r="E35" s="1"/>
  <c r="C36" s="1"/>
  <c r="E46" l="1"/>
  <c r="E36"/>
  <c r="F14" l="1"/>
  <c r="D19" s="1"/>
  <c r="D17" l="1"/>
  <c r="D18"/>
  <c r="E7" i="1" s="1"/>
  <c r="D26" i="8"/>
  <c r="D24"/>
  <c r="D22"/>
  <c r="D20"/>
  <c r="D25"/>
  <c r="D23"/>
  <c r="D21"/>
  <c r="F4"/>
  <c r="D10" s="1"/>
  <c r="D6" i="1" l="1"/>
  <c r="E8" i="3"/>
  <c r="F8" s="1"/>
  <c r="D27" i="8"/>
  <c r="E17"/>
  <c r="C18" s="1"/>
  <c r="E18" s="1"/>
  <c r="C19" s="1"/>
  <c r="E19" s="1"/>
  <c r="C20" s="1"/>
  <c r="E20" s="1"/>
  <c r="C21" s="1"/>
  <c r="E21" s="1"/>
  <c r="C22" s="1"/>
  <c r="E22" s="1"/>
  <c r="C23" s="1"/>
  <c r="E23" s="1"/>
  <c r="C24" s="1"/>
  <c r="E24" s="1"/>
  <c r="C25" s="1"/>
  <c r="E25" s="1"/>
  <c r="C26" s="1"/>
  <c r="E26" s="1"/>
  <c r="C27" s="1"/>
  <c r="E27" s="1"/>
  <c r="D8"/>
  <c r="E5" i="1" s="1"/>
  <c r="D11" i="8"/>
  <c r="D9"/>
  <c r="D7"/>
  <c r="D12" s="1"/>
  <c r="D4" i="1" l="1"/>
  <c r="D13" i="7" s="1"/>
  <c r="D28" s="1"/>
  <c r="E6" i="3"/>
  <c r="F6" l="1"/>
  <c r="E7" i="8" l="1"/>
  <c r="C8" s="1"/>
  <c r="E8" s="1"/>
  <c r="C9" l="1"/>
  <c r="E9" s="1"/>
  <c r="C10" s="1"/>
  <c r="E10" s="1"/>
  <c r="C11" l="1"/>
  <c r="E11" s="1"/>
  <c r="C12" s="1"/>
  <c r="E12" s="1"/>
  <c r="E35" i="3"/>
  <c r="F35" s="1"/>
  <c r="J35" s="1"/>
  <c r="F9"/>
  <c r="F36"/>
  <c r="K10" l="1"/>
  <c r="H38"/>
</calcChain>
</file>

<file path=xl/comments1.xml><?xml version="1.0" encoding="utf-8"?>
<comments xmlns="http://schemas.openxmlformats.org/spreadsheetml/2006/main">
  <authors>
    <author>Fabien MAZELIN</author>
  </authors>
  <commentList>
    <comment ref="B35" authorId="0">
      <text>
        <r>
          <rPr>
            <b/>
            <sz val="9"/>
            <color indexed="81"/>
            <rFont val="Tahoma"/>
            <family val="2"/>
          </rPr>
          <t>Fabien MAZELIN:</t>
        </r>
        <r>
          <rPr>
            <sz val="9"/>
            <color indexed="81"/>
            <rFont val="Tahoma"/>
            <family val="2"/>
          </rPr>
          <t xml:space="preserve">
ira au compte de résultat partie Débit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Fabien MAZELIN:</t>
        </r>
        <r>
          <rPr>
            <sz val="9"/>
            <color indexed="81"/>
            <rFont val="Tahoma"/>
            <family val="2"/>
          </rPr>
          <t xml:space="preserve">
ira au compte de résultat dans le Crédit</t>
        </r>
      </text>
    </comment>
  </commentList>
</comments>
</file>

<file path=xl/comments2.xml><?xml version="1.0" encoding="utf-8"?>
<comments xmlns="http://schemas.openxmlformats.org/spreadsheetml/2006/main">
  <authors>
    <author>Fabien MAZELIN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Fabien MAZELIN:</t>
        </r>
        <r>
          <rPr>
            <sz val="9"/>
            <color indexed="81"/>
            <rFont val="Tahoma"/>
            <family val="2"/>
          </rPr>
          <t xml:space="preserve">
Frais d'etablissement (201)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Fabien MAZELIN:</t>
        </r>
        <r>
          <rPr>
            <sz val="9"/>
            <color indexed="81"/>
            <rFont val="Tahoma"/>
            <family val="2"/>
          </rPr>
          <t xml:space="preserve">
Constructions (213)
Materiel Industriel (2154)
Materiel de transport (2182)
Materiel de bureau (2183)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Fabien MAZELIN:</t>
        </r>
        <r>
          <rPr>
            <sz val="9"/>
            <color indexed="81"/>
            <rFont val="Tahoma"/>
            <family val="2"/>
          </rPr>
          <t xml:space="preserve">
Stock de Fournitures Consommables (322)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Fabien MAZELIN:</t>
        </r>
        <r>
          <rPr>
            <sz val="9"/>
            <color indexed="81"/>
            <rFont val="Tahoma"/>
            <family val="2"/>
          </rPr>
          <t xml:space="preserve">
Stock de Marchandises (37)</t>
        </r>
      </text>
    </comment>
  </commentList>
</comments>
</file>

<file path=xl/sharedStrings.xml><?xml version="1.0" encoding="utf-8"?>
<sst xmlns="http://schemas.openxmlformats.org/spreadsheetml/2006/main" count="239" uniqueCount="160">
  <si>
    <t>Libellé</t>
  </si>
  <si>
    <t>Débit</t>
  </si>
  <si>
    <t>Crédit</t>
  </si>
  <si>
    <t>Date</t>
  </si>
  <si>
    <t>N° de Compte</t>
  </si>
  <si>
    <t>Taux TVA :</t>
  </si>
  <si>
    <t>Actif</t>
  </si>
  <si>
    <t>Passif</t>
  </si>
  <si>
    <t>Actifs immobilisés :</t>
  </si>
  <si>
    <t>Capitaux Propres :</t>
  </si>
  <si>
    <t>Dettes à court terme :</t>
  </si>
  <si>
    <t>Actifs circulants :</t>
  </si>
  <si>
    <t>Solde</t>
  </si>
  <si>
    <t>Pertes</t>
  </si>
  <si>
    <t>Année</t>
  </si>
  <si>
    <t>VCN début</t>
  </si>
  <si>
    <t>annuité</t>
  </si>
  <si>
    <t>VCN fin</t>
  </si>
  <si>
    <t>DADP - Charges d'exploitation</t>
  </si>
  <si>
    <t>Total</t>
  </si>
  <si>
    <t>Amortissement Linéaire</t>
  </si>
  <si>
    <t>Net</t>
  </si>
  <si>
    <t>Brut</t>
  </si>
  <si>
    <t>(Actif soustractif)</t>
  </si>
  <si>
    <t>Amort. - Prov.</t>
  </si>
  <si>
    <r>
      <t xml:space="preserve">Le compte de </t>
    </r>
    <r>
      <rPr>
        <u/>
        <sz val="11"/>
        <color theme="1"/>
        <rFont val="Calibri"/>
        <family val="2"/>
        <scheme val="minor"/>
      </rPr>
      <t>variation de stock</t>
    </r>
    <r>
      <rPr>
        <sz val="11"/>
        <color theme="1"/>
        <rFont val="Calibri"/>
        <family val="2"/>
        <scheme val="minor"/>
      </rPr>
      <t xml:space="preserve"> est </t>
    </r>
    <r>
      <rPr>
        <b/>
        <i/>
        <sz val="11"/>
        <color theme="1"/>
        <rFont val="Calibri"/>
        <family val="2"/>
        <scheme val="minor"/>
      </rPr>
      <t>débiteur</t>
    </r>
  </si>
  <si>
    <r>
      <t xml:space="preserve">Il s'aditionnera aux autres </t>
    </r>
    <r>
      <rPr>
        <b/>
        <i/>
        <sz val="11"/>
        <color theme="1"/>
        <rFont val="Calibri"/>
        <family val="2"/>
        <scheme val="minor"/>
      </rPr>
      <t>compte de charges</t>
    </r>
    <r>
      <rPr>
        <sz val="11"/>
        <color theme="1"/>
        <rFont val="Calibri"/>
        <family val="2"/>
        <scheme val="minor"/>
      </rPr>
      <t xml:space="preserve"> dans le compte de résultat</t>
    </r>
  </si>
  <si>
    <t>Charges d'exploitation :</t>
  </si>
  <si>
    <t>Charges financières</t>
  </si>
  <si>
    <t>Charges exceptionnelles</t>
  </si>
  <si>
    <t>Dotations aux amortissements, Dép. et Prov</t>
  </si>
  <si>
    <t>Produits d'exploitation :</t>
  </si>
  <si>
    <t>Charges constatées d'avance</t>
  </si>
  <si>
    <t>Capitaux Propres</t>
  </si>
  <si>
    <t>Reserves</t>
  </si>
  <si>
    <t>Report à nouveau</t>
  </si>
  <si>
    <t>Provisions pour risques</t>
  </si>
  <si>
    <t>Emprunts auprès des Etab. de Crédit</t>
  </si>
  <si>
    <t>Materiel Industriel</t>
  </si>
  <si>
    <t>Immobilisations Incorporelles</t>
  </si>
  <si>
    <t>Immobilisations Corporelles</t>
  </si>
  <si>
    <t>Immobilisations Financières</t>
  </si>
  <si>
    <t>Marière Prem., Approv., en cours de Prod</t>
  </si>
  <si>
    <t>31,32 &amp; 33</t>
  </si>
  <si>
    <t>Variation de Stock</t>
  </si>
  <si>
    <t>Amortissement Frais d'établissement</t>
  </si>
  <si>
    <t>Construction</t>
  </si>
  <si>
    <t>Amortissement des constructions</t>
  </si>
  <si>
    <t>Amortissement du materiel industriel</t>
  </si>
  <si>
    <t>Amortissement du materiel de transport</t>
  </si>
  <si>
    <t>Amortissement du materiel de bureau</t>
  </si>
  <si>
    <r>
      <t xml:space="preserve">Le compte de </t>
    </r>
    <r>
      <rPr>
        <u/>
        <sz val="11"/>
        <color theme="1"/>
        <rFont val="Calibri"/>
        <family val="2"/>
        <scheme val="minor"/>
      </rPr>
      <t>variation de stock</t>
    </r>
    <r>
      <rPr>
        <sz val="11"/>
        <color theme="1"/>
        <rFont val="Calibri"/>
        <family val="2"/>
        <scheme val="minor"/>
      </rPr>
      <t xml:space="preserve"> est </t>
    </r>
    <r>
      <rPr>
        <i/>
        <sz val="11"/>
        <color theme="1"/>
        <rFont val="Calibri"/>
        <family val="2"/>
        <scheme val="minor"/>
      </rPr>
      <t>créditeur</t>
    </r>
  </si>
  <si>
    <t>Reprise sur ADP - Produits d'exploitation</t>
  </si>
  <si>
    <t>Constructions</t>
  </si>
  <si>
    <t>Materiel de transport</t>
  </si>
  <si>
    <t>Materiel de bureau</t>
  </si>
  <si>
    <t>Titres de participation</t>
  </si>
  <si>
    <t>Dépôts et cautionnement</t>
  </si>
  <si>
    <t>Pertes sur créances irrécouvrables</t>
  </si>
  <si>
    <t>Avances</t>
  </si>
  <si>
    <t>4°)</t>
  </si>
  <si>
    <t>2°)</t>
  </si>
  <si>
    <t>3°)</t>
  </si>
  <si>
    <t>Créances</t>
  </si>
  <si>
    <t>B</t>
  </si>
  <si>
    <t>Disponibilités</t>
  </si>
  <si>
    <t>Résultat</t>
  </si>
  <si>
    <t>Fournisseurs et comptes rattachés</t>
  </si>
  <si>
    <t>Dettes</t>
  </si>
  <si>
    <t>Impots</t>
  </si>
  <si>
    <t>Rémunération du personnels</t>
  </si>
  <si>
    <t>Produits de participation</t>
  </si>
  <si>
    <t>escomptes obtenus</t>
  </si>
  <si>
    <t>Produits excep.</t>
  </si>
  <si>
    <t>Journal de la société YOUPEE</t>
  </si>
  <si>
    <t>Date de création :</t>
  </si>
  <si>
    <t>5 ans</t>
  </si>
  <si>
    <t>Amm. des Imm. Incorp. : Frais d'établissement</t>
  </si>
  <si>
    <t>Bilan au 31/12/2007</t>
  </si>
  <si>
    <t>Compte de résultat au 31/12/2007</t>
  </si>
  <si>
    <t xml:space="preserve"> 10 ans</t>
  </si>
  <si>
    <t>amortissement dégressif</t>
  </si>
  <si>
    <t xml:space="preserve">5 ans </t>
  </si>
  <si>
    <t>Taux Linéaire</t>
  </si>
  <si>
    <t>Taux dégressif</t>
  </si>
  <si>
    <t>$C$35*$F$35</t>
  </si>
  <si>
    <t>C32*$G$29*4/12</t>
  </si>
  <si>
    <t>C33*$G$29</t>
  </si>
  <si>
    <t>C34*$G$29</t>
  </si>
  <si>
    <r>
      <rPr>
        <sz val="11"/>
        <color rgb="FFFF0000"/>
        <rFont val="Calibri"/>
        <family val="2"/>
        <scheme val="minor"/>
      </rPr>
      <t>$C$35</t>
    </r>
    <r>
      <rPr>
        <sz val="11"/>
        <color theme="1"/>
        <rFont val="Calibri"/>
        <family val="2"/>
        <scheme val="minor"/>
      </rPr>
      <t>*$F$35</t>
    </r>
  </si>
  <si>
    <t>ATTENTION</t>
  </si>
  <si>
    <t xml:space="preserve">3 ans </t>
  </si>
  <si>
    <t>Stock de matières premières</t>
  </si>
  <si>
    <t>Resultat de l'inventaire : 12 000 &lt; 14 000</t>
  </si>
  <si>
    <t>Stock de produits finis</t>
  </si>
  <si>
    <t>Resultat de l'inventaire : 25 000 &gt; 20 000</t>
  </si>
  <si>
    <t>Dépréciations Stock de matières premières</t>
  </si>
  <si>
    <t>TVA Collecté</t>
  </si>
  <si>
    <t>NON PRISE</t>
  </si>
  <si>
    <t>Livraison le 3 janvier :</t>
  </si>
  <si>
    <t>Fournisseur</t>
  </si>
  <si>
    <t>Achat de MP</t>
  </si>
  <si>
    <t>Services exterieurs - Maintenance</t>
  </si>
  <si>
    <t>10 mois</t>
  </si>
  <si>
    <t>2 mois</t>
  </si>
  <si>
    <t xml:space="preserve">Ne prendre en charges que 2 mois </t>
  </si>
  <si>
    <t>Crediter de 10 mois</t>
  </si>
  <si>
    <t>Ne pas la remettre dans le journal</t>
  </si>
  <si>
    <t>L'année n+1 :</t>
  </si>
  <si>
    <t>AS</t>
  </si>
  <si>
    <t>ChgC</t>
  </si>
  <si>
    <t>Dotations aux Amortissements, Dépréciations et Provisions</t>
  </si>
  <si>
    <t>Client Douteux ou Litigieux : Mimosa</t>
  </si>
  <si>
    <t>Client  Mimosa</t>
  </si>
  <si>
    <t>Dépréciation / client douteux  Mimosa</t>
  </si>
  <si>
    <t>Reprises sur Amortissements, Dépréciations et Provisions</t>
  </si>
  <si>
    <t>TVA Collectée</t>
  </si>
  <si>
    <t>Pertes sur Créances Irrécouvrable</t>
  </si>
  <si>
    <t>Client Douteux ou Litigieux : ROSE</t>
  </si>
  <si>
    <t>Dépréciation / client douteux  Dahlias</t>
  </si>
  <si>
    <t>5°)</t>
  </si>
  <si>
    <t>6°)</t>
  </si>
  <si>
    <t>Titres</t>
  </si>
  <si>
    <t>Nombres</t>
  </si>
  <si>
    <t>Coût unitaire d'achat</t>
  </si>
  <si>
    <t>Cours moyen au 31/12/2007</t>
  </si>
  <si>
    <t>A</t>
  </si>
  <si>
    <t>C</t>
  </si>
  <si>
    <t>D</t>
  </si>
  <si>
    <t>total</t>
  </si>
  <si>
    <t>b</t>
  </si>
  <si>
    <t>Produits finis</t>
  </si>
  <si>
    <t>411 &amp; 413</t>
  </si>
  <si>
    <t>421+431+447</t>
  </si>
  <si>
    <t>401+408</t>
  </si>
  <si>
    <t>512+35</t>
  </si>
  <si>
    <t>cr</t>
  </si>
  <si>
    <t>Vente de produits finis</t>
  </si>
  <si>
    <t>Clients douteux ou litigieux</t>
  </si>
  <si>
    <t>Production stockée</t>
  </si>
  <si>
    <t>Faire une seule ligne pour DADP</t>
  </si>
  <si>
    <t>Dépréciation créances ROSE</t>
  </si>
  <si>
    <t>DP 2006</t>
  </si>
  <si>
    <t>acheté année</t>
  </si>
  <si>
    <t>reprendre la DP devenu sans objet</t>
  </si>
  <si>
    <t>DP Titres A</t>
  </si>
  <si>
    <t>Reprise DP titres A</t>
  </si>
  <si>
    <t>DP Titres B</t>
  </si>
  <si>
    <t>DP Titres C</t>
  </si>
  <si>
    <t>DP Titres D</t>
  </si>
  <si>
    <t>Variations de stock MP</t>
  </si>
  <si>
    <t>soldé</t>
  </si>
  <si>
    <t>effet a recvoir</t>
  </si>
  <si>
    <t>débiteur divers</t>
  </si>
  <si>
    <t>Achats MP</t>
  </si>
  <si>
    <t>Autres charges externes - Services</t>
  </si>
  <si>
    <t>Dotations Dép (titres)</t>
  </si>
  <si>
    <t>Profit</t>
  </si>
  <si>
    <t>Reprises Dep Titres</t>
  </si>
  <si>
    <t>Reprises Dep d'exploitation</t>
  </si>
</sst>
</file>

<file path=xl/styles.xml><?xml version="1.0" encoding="utf-8"?>
<styleSheet xmlns="http://schemas.openxmlformats.org/spreadsheetml/2006/main">
  <numFmts count="8">
    <numFmt numFmtId="44" formatCode="_-* #,##0.00\ &quot;€&quot;_-;\-* #,##0.00\ &quot;€&quot;_-;_-* &quot;-&quot;??\ &quot;€&quot;_-;_-@_-"/>
    <numFmt numFmtId="164" formatCode="dd/mm/yy;@"/>
    <numFmt numFmtId="165" formatCode="_-* #,##0\ &quot;€&quot;_-;\-* #,##0\ &quot;€&quot;_-;_-* &quot;-&quot;??\ &quot;€&quot;_-;_-@_-"/>
    <numFmt numFmtId="166" formatCode="0.0%"/>
    <numFmt numFmtId="167" formatCode="_-* #,##0\ [$€-40C]_-;\-* #,##0\ [$€-40C]_-;_-* &quot;-&quot;??\ [$€-40C]_-;_-@_-"/>
    <numFmt numFmtId="168" formatCode="_-* #,##0\ [$€-40C]_-;\-* #,##0\ [$€-40C]_-;_-* &quot;-&quot;\ [$€-40C]_-;_-@_-"/>
    <numFmt numFmtId="169" formatCode="_-* #,##0.00\ [$€-40C]_-;\-* #,##0.00\ [$€-40C]_-;_-* &quot;-&quot;??\ [$€-40C]_-;_-@_-"/>
    <numFmt numFmtId="170" formatCode="0.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i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theme="4" tint="-0.249977111117893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4" fontId="4" fillId="0" borderId="0" applyFont="0" applyFill="0" applyBorder="0" applyAlignment="0" applyProtection="0"/>
    <xf numFmtId="0" fontId="1" fillId="0" borderId="0"/>
    <xf numFmtId="0" fontId="2" fillId="0" borderId="0"/>
    <xf numFmtId="9" fontId="4" fillId="0" borderId="0" applyFont="0" applyFill="0" applyBorder="0" applyAlignment="0" applyProtection="0"/>
  </cellStyleXfs>
  <cellXfs count="3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165" fontId="0" fillId="0" borderId="2" xfId="0" applyNumberFormat="1" applyBorder="1"/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4" fontId="5" fillId="0" borderId="6" xfId="2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7" fillId="0" borderId="0" xfId="0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10" fillId="0" borderId="0" xfId="0" applyFont="1"/>
    <xf numFmtId="0" fontId="12" fillId="2" borderId="0" xfId="0" applyFont="1" applyFill="1" applyBorder="1"/>
    <xf numFmtId="0" fontId="6" fillId="3" borderId="18" xfId="0" applyFont="1" applyFill="1" applyBorder="1"/>
    <xf numFmtId="0" fontId="6" fillId="2" borderId="20" xfId="0" applyFont="1" applyFill="1" applyBorder="1"/>
    <xf numFmtId="0" fontId="6" fillId="4" borderId="18" xfId="0" applyFont="1" applyFill="1" applyBorder="1"/>
    <xf numFmtId="0" fontId="6" fillId="4" borderId="0" xfId="0" applyFont="1" applyFill="1" applyBorder="1"/>
    <xf numFmtId="0" fontId="6" fillId="5" borderId="18" xfId="0" applyFont="1" applyFill="1" applyBorder="1"/>
    <xf numFmtId="0" fontId="6" fillId="5" borderId="0" xfId="0" applyFont="1" applyFill="1" applyBorder="1"/>
    <xf numFmtId="167" fontId="0" fillId="0" borderId="0" xfId="0" applyNumberFormat="1"/>
    <xf numFmtId="0" fontId="0" fillId="0" borderId="30" xfId="0" applyBorder="1"/>
    <xf numFmtId="0" fontId="13" fillId="0" borderId="30" xfId="0" applyFont="1" applyFill="1" applyBorder="1" applyAlignment="1">
      <alignment horizontal="center" vertical="center"/>
    </xf>
    <xf numFmtId="165" fontId="0" fillId="0" borderId="30" xfId="0" applyNumberFormat="1" applyBorder="1"/>
    <xf numFmtId="0" fontId="6" fillId="0" borderId="0" xfId="0" applyFont="1"/>
    <xf numFmtId="0" fontId="9" fillId="6" borderId="21" xfId="0" applyFont="1" applyFill="1" applyBorder="1"/>
    <xf numFmtId="0" fontId="9" fillId="6" borderId="22" xfId="0" applyFont="1" applyFill="1" applyBorder="1"/>
    <xf numFmtId="0" fontId="9" fillId="7" borderId="21" xfId="0" applyFont="1" applyFill="1" applyBorder="1"/>
    <xf numFmtId="0" fontId="9" fillId="7" borderId="22" xfId="0" applyFont="1" applyFill="1" applyBorder="1"/>
    <xf numFmtId="167" fontId="9" fillId="7" borderId="23" xfId="0" applyNumberFormat="1" applyFont="1" applyFill="1" applyBorder="1"/>
    <xf numFmtId="0" fontId="0" fillId="4" borderId="0" xfId="0" applyFill="1" applyBorder="1"/>
    <xf numFmtId="167" fontId="0" fillId="4" borderId="0" xfId="0" applyNumberFormat="1" applyFill="1" applyBorder="1"/>
    <xf numFmtId="0" fontId="0" fillId="5" borderId="0" xfId="0" applyFill="1" applyBorder="1"/>
    <xf numFmtId="0" fontId="6" fillId="5" borderId="28" xfId="0" applyFont="1" applyFill="1" applyBorder="1"/>
    <xf numFmtId="167" fontId="9" fillId="6" borderId="22" xfId="0" applyNumberFormat="1" applyFont="1" applyFill="1" applyBorder="1"/>
    <xf numFmtId="168" fontId="0" fillId="5" borderId="24" xfId="0" applyNumberFormat="1" applyFill="1" applyBorder="1"/>
    <xf numFmtId="168" fontId="0" fillId="5" borderId="25" xfId="0" applyNumberFormat="1" applyFill="1" applyBorder="1"/>
    <xf numFmtId="0" fontId="0" fillId="0" borderId="0" xfId="0" applyAlignment="1">
      <alignment vertical="center"/>
    </xf>
    <xf numFmtId="0" fontId="0" fillId="3" borderId="0" xfId="0" applyFill="1" applyBorder="1"/>
    <xf numFmtId="168" fontId="0" fillId="3" borderId="25" xfId="0" applyNumberFormat="1" applyFill="1" applyBorder="1"/>
    <xf numFmtId="169" fontId="0" fillId="0" borderId="0" xfId="0" applyNumberFormat="1"/>
    <xf numFmtId="169" fontId="0" fillId="0" borderId="31" xfId="0" applyNumberFormat="1" applyBorder="1"/>
    <xf numFmtId="169" fontId="0" fillId="0" borderId="33" xfId="0" applyNumberFormat="1" applyBorder="1"/>
    <xf numFmtId="169" fontId="0" fillId="0" borderId="26" xfId="0" applyNumberFormat="1" applyBorder="1"/>
    <xf numFmtId="169" fontId="0" fillId="0" borderId="29" xfId="0" applyNumberFormat="1" applyBorder="1"/>
    <xf numFmtId="0" fontId="0" fillId="8" borderId="21" xfId="0" applyFill="1" applyBorder="1"/>
    <xf numFmtId="169" fontId="0" fillId="8" borderId="22" xfId="0" applyNumberFormat="1" applyFill="1" applyBorder="1"/>
    <xf numFmtId="169" fontId="0" fillId="8" borderId="23" xfId="0" applyNumberFormat="1" applyFill="1" applyBorder="1"/>
    <xf numFmtId="14" fontId="0" fillId="0" borderId="32" xfId="0" applyNumberFormat="1" applyBorder="1"/>
    <xf numFmtId="14" fontId="0" fillId="0" borderId="27" xfId="0" applyNumberFormat="1" applyBorder="1"/>
    <xf numFmtId="0" fontId="17" fillId="0" borderId="0" xfId="0" applyFont="1"/>
    <xf numFmtId="0" fontId="0" fillId="0" borderId="0" xfId="0" applyFont="1"/>
    <xf numFmtId="14" fontId="0" fillId="0" borderId="0" xfId="0" applyNumberFormat="1" applyBorder="1"/>
    <xf numFmtId="169" fontId="0" fillId="0" borderId="0" xfId="0" applyNumberFormat="1" applyBorder="1"/>
    <xf numFmtId="0" fontId="0" fillId="0" borderId="0" xfId="0" applyFill="1" applyBorder="1"/>
    <xf numFmtId="0" fontId="6" fillId="12" borderId="18" xfId="0" applyFont="1" applyFill="1" applyBorder="1"/>
    <xf numFmtId="0" fontId="0" fillId="12" borderId="0" xfId="0" applyFill="1" applyBorder="1"/>
    <xf numFmtId="167" fontId="0" fillId="12" borderId="0" xfId="0" applyNumberFormat="1" applyFill="1" applyBorder="1"/>
    <xf numFmtId="0" fontId="8" fillId="4" borderId="0" xfId="0" applyFont="1" applyFill="1" applyBorder="1"/>
    <xf numFmtId="0" fontId="8" fillId="12" borderId="0" xfId="0" applyFont="1" applyFill="1" applyBorder="1"/>
    <xf numFmtId="0" fontId="8" fillId="5" borderId="17" xfId="0" applyFont="1" applyFill="1" applyBorder="1"/>
    <xf numFmtId="0" fontId="8" fillId="5" borderId="0" xfId="0" applyFont="1" applyFill="1" applyBorder="1"/>
    <xf numFmtId="0" fontId="6" fillId="12" borderId="0" xfId="0" applyFont="1" applyFill="1" applyBorder="1"/>
    <xf numFmtId="0" fontId="0" fillId="8" borderId="28" xfId="0" applyFill="1" applyBorder="1"/>
    <xf numFmtId="0" fontId="0" fillId="8" borderId="18" xfId="0" applyFill="1" applyBorder="1"/>
    <xf numFmtId="0" fontId="0" fillId="8" borderId="19" xfId="0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6" fillId="2" borderId="3" xfId="0" applyFont="1" applyFill="1" applyBorder="1"/>
    <xf numFmtId="0" fontId="0" fillId="12" borderId="28" xfId="0" applyFill="1" applyBorder="1"/>
    <xf numFmtId="0" fontId="6" fillId="4" borderId="17" xfId="0" applyFont="1" applyFill="1" applyBorder="1"/>
    <xf numFmtId="0" fontId="0" fillId="12" borderId="18" xfId="0" applyFill="1" applyBorder="1"/>
    <xf numFmtId="0" fontId="9" fillId="10" borderId="21" xfId="0" applyFont="1" applyFill="1" applyBorder="1"/>
    <xf numFmtId="0" fontId="12" fillId="8" borderId="0" xfId="0" applyFont="1" applyFill="1" applyBorder="1"/>
    <xf numFmtId="0" fontId="12" fillId="8" borderId="1" xfId="0" applyFont="1" applyFill="1" applyBorder="1"/>
    <xf numFmtId="0" fontId="22" fillId="2" borderId="17" xfId="0" applyFont="1" applyFill="1" applyBorder="1"/>
    <xf numFmtId="0" fontId="8" fillId="4" borderId="17" xfId="0" applyFont="1" applyFill="1" applyBorder="1"/>
    <xf numFmtId="0" fontId="0" fillId="0" borderId="32" xfId="0" applyBorder="1" applyAlignment="1">
      <alignment horizontal="right"/>
    </xf>
    <xf numFmtId="0" fontId="6" fillId="0" borderId="32" xfId="0" applyFont="1" applyBorder="1" applyAlignment="1">
      <alignment horizontal="right"/>
    </xf>
    <xf numFmtId="165" fontId="0" fillId="0" borderId="33" xfId="0" applyNumberFormat="1" applyBorder="1" applyAlignment="1">
      <alignment horizontal="center" vertical="center"/>
    </xf>
    <xf numFmtId="0" fontId="0" fillId="0" borderId="31" xfId="0" applyBorder="1" applyAlignment="1">
      <alignment horizontal="right"/>
    </xf>
    <xf numFmtId="0" fontId="0" fillId="15" borderId="0" xfId="0" applyFill="1" applyBorder="1"/>
    <xf numFmtId="14" fontId="0" fillId="16" borderId="27" xfId="0" applyNumberFormat="1" applyFill="1" applyBorder="1"/>
    <xf numFmtId="169" fontId="0" fillId="16" borderId="26" xfId="0" applyNumberFormat="1" applyFill="1" applyBorder="1"/>
    <xf numFmtId="169" fontId="0" fillId="16" borderId="29" xfId="0" applyNumberFormat="1" applyFill="1" applyBorder="1"/>
    <xf numFmtId="165" fontId="0" fillId="0" borderId="7" xfId="0" applyNumberFormat="1" applyBorder="1" applyAlignment="1">
      <alignment horizontal="center" vertical="center"/>
    </xf>
    <xf numFmtId="0" fontId="22" fillId="8" borderId="0" xfId="0" applyFont="1" applyFill="1" applyBorder="1"/>
    <xf numFmtId="0" fontId="0" fillId="0" borderId="0" xfId="0" applyBorder="1" applyAlignment="1">
      <alignment horizontal="left"/>
    </xf>
    <xf numFmtId="0" fontId="6" fillId="0" borderId="2" xfId="0" applyFont="1" applyBorder="1"/>
    <xf numFmtId="165" fontId="9" fillId="0" borderId="0" xfId="0" applyNumberFormat="1" applyFont="1" applyBorder="1"/>
    <xf numFmtId="0" fontId="9" fillId="0" borderId="0" xfId="0" applyFont="1" applyAlignment="1">
      <alignment horizontal="right"/>
    </xf>
    <xf numFmtId="14" fontId="9" fillId="0" borderId="0" xfId="0" applyNumberFormat="1" applyFont="1"/>
    <xf numFmtId="166" fontId="8" fillId="18" borderId="0" xfId="5" applyNumberFormat="1" applyFont="1" applyFill="1" applyBorder="1" applyAlignment="1">
      <alignment horizontal="center" vertical="center"/>
    </xf>
    <xf numFmtId="14" fontId="0" fillId="0" borderId="11" xfId="0" applyNumberFormat="1" applyBorder="1"/>
    <xf numFmtId="169" fontId="0" fillId="0" borderId="10" xfId="0" applyNumberFormat="1" applyBorder="1"/>
    <xf numFmtId="169" fontId="0" fillId="0" borderId="16" xfId="0" applyNumberFormat="1" applyBorder="1"/>
    <xf numFmtId="169" fontId="0" fillId="8" borderId="23" xfId="0" applyNumberFormat="1" applyFill="1" applyBorder="1" applyAlignment="1">
      <alignment horizontal="right"/>
    </xf>
    <xf numFmtId="14" fontId="0" fillId="19" borderId="27" xfId="0" applyNumberFormat="1" applyFill="1" applyBorder="1"/>
    <xf numFmtId="169" fontId="0" fillId="19" borderId="26" xfId="0" applyNumberFormat="1" applyFill="1" applyBorder="1"/>
    <xf numFmtId="14" fontId="0" fillId="0" borderId="27" xfId="0" applyNumberFormat="1" applyFill="1" applyBorder="1"/>
    <xf numFmtId="169" fontId="0" fillId="0" borderId="29" xfId="0" applyNumberFormat="1" applyFill="1" applyBorder="1"/>
    <xf numFmtId="9" fontId="0" fillId="0" borderId="0" xfId="5" applyFont="1" applyAlignment="1">
      <alignment horizontal="center"/>
    </xf>
    <xf numFmtId="9" fontId="9" fillId="0" borderId="0" xfId="5" applyFont="1" applyAlignment="1">
      <alignment horizontal="center"/>
    </xf>
    <xf numFmtId="14" fontId="0" fillId="0" borderId="0" xfId="0" applyNumberFormat="1" applyFill="1"/>
    <xf numFmtId="169" fontId="0" fillId="0" borderId="0" xfId="2" applyNumberFormat="1" applyFont="1" applyFill="1"/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9" fontId="0" fillId="9" borderId="0" xfId="5" applyFont="1" applyFill="1" applyAlignment="1">
      <alignment horizontal="center"/>
    </xf>
    <xf numFmtId="0" fontId="0" fillId="0" borderId="0" xfId="0" applyAlignment="1">
      <alignment horizontal="center"/>
    </xf>
    <xf numFmtId="9" fontId="0" fillId="17" borderId="0" xfId="5" applyFont="1" applyFill="1" applyAlignment="1">
      <alignment horizontal="center"/>
    </xf>
    <xf numFmtId="9" fontId="0" fillId="5" borderId="0" xfId="5" applyFont="1" applyFill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9" fillId="20" borderId="37" xfId="0" applyFont="1" applyFill="1" applyBorder="1" applyAlignment="1">
      <alignment horizontal="center"/>
    </xf>
    <xf numFmtId="9" fontId="0" fillId="0" borderId="0" xfId="5" applyFont="1" applyFill="1" applyAlignment="1">
      <alignment horizontal="center"/>
    </xf>
    <xf numFmtId="169" fontId="0" fillId="19" borderId="0" xfId="0" applyNumberFormat="1" applyFill="1"/>
    <xf numFmtId="14" fontId="0" fillId="0" borderId="11" xfId="0" applyNumberFormat="1" applyFill="1" applyBorder="1"/>
    <xf numFmtId="169" fontId="0" fillId="0" borderId="16" xfId="2" applyNumberFormat="1" applyFont="1" applyFill="1" applyBorder="1"/>
    <xf numFmtId="2" fontId="0" fillId="0" borderId="0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33" xfId="0" applyBorder="1" applyAlignment="1">
      <alignment horizontal="right"/>
    </xf>
    <xf numFmtId="0" fontId="6" fillId="0" borderId="31" xfId="0" applyFont="1" applyBorder="1" applyAlignment="1">
      <alignment horizontal="right"/>
    </xf>
    <xf numFmtId="165" fontId="0" fillId="0" borderId="3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0" fontId="0" fillId="0" borderId="30" xfId="0" applyBorder="1" applyAlignment="1">
      <alignment horizontal="right"/>
    </xf>
    <xf numFmtId="0" fontId="6" fillId="0" borderId="9" xfId="0" applyFont="1" applyBorder="1" applyAlignment="1">
      <alignment horizontal="right"/>
    </xf>
    <xf numFmtId="0" fontId="0" fillId="0" borderId="31" xfId="0" applyBorder="1"/>
    <xf numFmtId="0" fontId="0" fillId="0" borderId="2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14" xfId="0" applyBorder="1" applyAlignment="1">
      <alignment horizontal="left"/>
    </xf>
    <xf numFmtId="0" fontId="6" fillId="0" borderId="41" xfId="0" applyFont="1" applyBorder="1" applyAlignment="1">
      <alignment horizontal="left"/>
    </xf>
    <xf numFmtId="0" fontId="0" fillId="0" borderId="9" xfId="0" applyBorder="1"/>
    <xf numFmtId="14" fontId="0" fillId="0" borderId="1" xfId="0" applyNumberFormat="1" applyBorder="1" applyAlignment="1">
      <alignment horizontal="center"/>
    </xf>
    <xf numFmtId="0" fontId="0" fillId="0" borderId="20" xfId="0" applyBorder="1"/>
    <xf numFmtId="0" fontId="0" fillId="0" borderId="1" xfId="0" applyNumberFormat="1" applyBorder="1" applyAlignment="1">
      <alignment horizontal="center" vertical="center"/>
    </xf>
    <xf numFmtId="0" fontId="0" fillId="0" borderId="16" xfId="0" applyBorder="1"/>
    <xf numFmtId="167" fontId="0" fillId="0" borderId="43" xfId="0" applyNumberFormat="1" applyBorder="1"/>
    <xf numFmtId="0" fontId="0" fillId="0" borderId="11" xfId="0" applyBorder="1"/>
    <xf numFmtId="167" fontId="0" fillId="0" borderId="10" xfId="0" applyNumberFormat="1" applyBorder="1"/>
    <xf numFmtId="0" fontId="0" fillId="0" borderId="11" xfId="0" applyBorder="1" applyAlignment="1">
      <alignment horizontal="left"/>
    </xf>
    <xf numFmtId="0" fontId="0" fillId="0" borderId="33" xfId="0" applyBorder="1" applyAlignment="1">
      <alignment horizontal="left"/>
    </xf>
    <xf numFmtId="167" fontId="0" fillId="0" borderId="44" xfId="0" applyNumberFormat="1" applyBorder="1"/>
    <xf numFmtId="0" fontId="0" fillId="0" borderId="32" xfId="0" applyBorder="1"/>
    <xf numFmtId="165" fontId="0" fillId="0" borderId="32" xfId="0" applyNumberFormat="1" applyBorder="1"/>
    <xf numFmtId="0" fontId="6" fillId="0" borderId="2" xfId="0" applyFont="1" applyBorder="1" applyAlignment="1">
      <alignment horizontal="left"/>
    </xf>
    <xf numFmtId="0" fontId="0" fillId="0" borderId="44" xfId="0" applyBorder="1"/>
    <xf numFmtId="0" fontId="0" fillId="0" borderId="33" xfId="0" applyBorder="1"/>
    <xf numFmtId="0" fontId="0" fillId="0" borderId="43" xfId="0" applyBorder="1"/>
    <xf numFmtId="0" fontId="0" fillId="0" borderId="26" xfId="0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right"/>
    </xf>
    <xf numFmtId="0" fontId="0" fillId="0" borderId="28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24" xfId="0" applyBorder="1"/>
    <xf numFmtId="0" fontId="0" fillId="0" borderId="18" xfId="0" applyBorder="1"/>
    <xf numFmtId="16" fontId="0" fillId="0" borderId="0" xfId="0" applyNumberFormat="1" applyBorder="1" applyAlignment="1">
      <alignment horizontal="center"/>
    </xf>
    <xf numFmtId="16" fontId="0" fillId="0" borderId="25" xfId="0" applyNumberFormat="1" applyBorder="1" applyAlignment="1">
      <alignment horizontal="center"/>
    </xf>
    <xf numFmtId="0" fontId="0" fillId="0" borderId="25" xfId="0" applyBorder="1"/>
    <xf numFmtId="0" fontId="0" fillId="0" borderId="18" xfId="0" applyNumberFormat="1" applyFill="1" applyBorder="1"/>
    <xf numFmtId="0" fontId="0" fillId="0" borderId="45" xfId="0" applyBorder="1"/>
    <xf numFmtId="0" fontId="0" fillId="0" borderId="19" xfId="0" applyBorder="1"/>
    <xf numFmtId="0" fontId="0" fillId="0" borderId="4" xfId="0" applyBorder="1"/>
    <xf numFmtId="0" fontId="0" fillId="0" borderId="15" xfId="0" applyBorder="1" applyAlignment="1">
      <alignment horizontal="right"/>
    </xf>
    <xf numFmtId="2" fontId="0" fillId="0" borderId="30" xfId="0" applyNumberFormat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right"/>
    </xf>
    <xf numFmtId="165" fontId="0" fillId="0" borderId="0" xfId="2" applyNumberFormat="1" applyFont="1" applyBorder="1"/>
    <xf numFmtId="0" fontId="0" fillId="0" borderId="20" xfId="0" applyBorder="1" applyAlignment="1">
      <alignment horizontal="right"/>
    </xf>
    <xf numFmtId="165" fontId="0" fillId="0" borderId="20" xfId="0" applyNumberFormat="1" applyBorder="1"/>
    <xf numFmtId="0" fontId="0" fillId="12" borderId="18" xfId="0" applyFill="1" applyBorder="1" applyAlignment="1">
      <alignment horizontal="right"/>
    </xf>
    <xf numFmtId="10" fontId="0" fillId="9" borderId="0" xfId="5" applyNumberFormat="1" applyFont="1" applyFill="1" applyAlignment="1">
      <alignment horizontal="center"/>
    </xf>
    <xf numFmtId="10" fontId="0" fillId="17" borderId="0" xfId="5" applyNumberFormat="1" applyFont="1" applyFill="1" applyAlignment="1">
      <alignment horizontal="center"/>
    </xf>
    <xf numFmtId="169" fontId="0" fillId="0" borderId="26" xfId="0" applyNumberFormat="1" applyFill="1" applyBorder="1"/>
    <xf numFmtId="0" fontId="0" fillId="9" borderId="0" xfId="0" applyFill="1"/>
    <xf numFmtId="0" fontId="0" fillId="20" borderId="0" xfId="0" applyFill="1" applyBorder="1" applyAlignment="1">
      <alignment horizontal="left"/>
    </xf>
    <xf numFmtId="0" fontId="6" fillId="20" borderId="2" xfId="0" applyFont="1" applyFill="1" applyBorder="1"/>
    <xf numFmtId="0" fontId="0" fillId="20" borderId="0" xfId="0" applyFill="1"/>
    <xf numFmtId="0" fontId="0" fillId="15" borderId="0" xfId="0" applyFill="1" applyBorder="1" applyAlignment="1">
      <alignment horizontal="left"/>
    </xf>
    <xf numFmtId="0" fontId="0" fillId="20" borderId="30" xfId="0" applyFill="1" applyBorder="1" applyAlignment="1">
      <alignment horizontal="right"/>
    </xf>
    <xf numFmtId="0" fontId="6" fillId="20" borderId="9" xfId="0" applyFont="1" applyFill="1" applyBorder="1" applyAlignment="1">
      <alignment horizontal="right"/>
    </xf>
    <xf numFmtId="0" fontId="0" fillId="20" borderId="21" xfId="0" applyFill="1" applyBorder="1"/>
    <xf numFmtId="0" fontId="0" fillId="20" borderId="22" xfId="0" applyFill="1" applyBorder="1"/>
    <xf numFmtId="0" fontId="0" fillId="20" borderId="23" xfId="0" applyFill="1" applyBorder="1"/>
    <xf numFmtId="14" fontId="25" fillId="21" borderId="46" xfId="0" applyNumberFormat="1" applyFont="1" applyFill="1" applyBorder="1" applyAlignment="1">
      <alignment horizontal="center"/>
    </xf>
    <xf numFmtId="0" fontId="25" fillId="21" borderId="0" xfId="0" applyFont="1" applyFill="1" applyBorder="1" applyAlignment="1">
      <alignment horizontal="left"/>
    </xf>
    <xf numFmtId="0" fontId="19" fillId="21" borderId="2" xfId="0" applyFont="1" applyFill="1" applyBorder="1"/>
    <xf numFmtId="165" fontId="25" fillId="21" borderId="1" xfId="0" applyNumberFormat="1" applyFont="1" applyFill="1" applyBorder="1" applyAlignment="1">
      <alignment horizontal="center" vertical="center"/>
    </xf>
    <xf numFmtId="165" fontId="25" fillId="21" borderId="36" xfId="0" applyNumberFormat="1" applyFont="1" applyFill="1" applyBorder="1" applyAlignment="1">
      <alignment horizontal="center" vertical="center"/>
    </xf>
    <xf numFmtId="2" fontId="25" fillId="22" borderId="46" xfId="0" applyNumberFormat="1" applyFont="1" applyFill="1" applyBorder="1" applyAlignment="1">
      <alignment horizontal="center"/>
    </xf>
    <xf numFmtId="0" fontId="25" fillId="22" borderId="0" xfId="0" applyFont="1" applyFill="1" applyBorder="1" applyAlignment="1">
      <alignment horizontal="left"/>
    </xf>
    <xf numFmtId="0" fontId="19" fillId="22" borderId="2" xfId="0" applyFont="1" applyFill="1" applyBorder="1"/>
    <xf numFmtId="0" fontId="25" fillId="22" borderId="1" xfId="0" applyNumberFormat="1" applyFont="1" applyFill="1" applyBorder="1" applyAlignment="1">
      <alignment horizontal="center" vertical="center"/>
    </xf>
    <xf numFmtId="165" fontId="25" fillId="22" borderId="36" xfId="0" applyNumberFormat="1" applyFont="1" applyFill="1" applyBorder="1" applyAlignment="1">
      <alignment horizontal="center" vertical="center"/>
    </xf>
    <xf numFmtId="2" fontId="25" fillId="21" borderId="46" xfId="0" applyNumberFormat="1" applyFont="1" applyFill="1" applyBorder="1" applyAlignment="1">
      <alignment horizontal="center"/>
    </xf>
    <xf numFmtId="0" fontId="25" fillId="21" borderId="33" xfId="0" applyFont="1" applyFill="1" applyBorder="1" applyAlignment="1">
      <alignment horizontal="right"/>
    </xf>
    <xf numFmtId="0" fontId="19" fillId="21" borderId="31" xfId="0" applyFont="1" applyFill="1" applyBorder="1" applyAlignment="1">
      <alignment horizontal="right"/>
    </xf>
    <xf numFmtId="165" fontId="25" fillId="21" borderId="32" xfId="0" applyNumberFormat="1" applyFont="1" applyFill="1" applyBorder="1" applyAlignment="1">
      <alignment horizontal="center" vertical="center"/>
    </xf>
    <xf numFmtId="165" fontId="25" fillId="21" borderId="47" xfId="0" applyNumberFormat="1" applyFont="1" applyFill="1" applyBorder="1" applyAlignment="1">
      <alignment horizontal="center" vertical="center"/>
    </xf>
    <xf numFmtId="0" fontId="0" fillId="20" borderId="0" xfId="0" applyFill="1" applyBorder="1" applyAlignment="1">
      <alignment horizontal="right"/>
    </xf>
    <xf numFmtId="0" fontId="6" fillId="20" borderId="2" xfId="0" applyFont="1" applyFill="1" applyBorder="1" applyAlignment="1">
      <alignment horizontal="right"/>
    </xf>
    <xf numFmtId="0" fontId="0" fillId="0" borderId="18" xfId="0" applyFill="1" applyBorder="1"/>
    <xf numFmtId="165" fontId="0" fillId="0" borderId="48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0" fontId="25" fillId="21" borderId="1" xfId="0" applyFont="1" applyFill="1" applyBorder="1" applyAlignment="1">
      <alignment horizontal="left"/>
    </xf>
    <xf numFmtId="0" fontId="25" fillId="22" borderId="31" xfId="0" applyFont="1" applyFill="1" applyBorder="1" applyAlignment="1">
      <alignment horizontal="right"/>
    </xf>
    <xf numFmtId="0" fontId="19" fillId="22" borderId="2" xfId="0" applyFont="1" applyFill="1" applyBorder="1" applyAlignment="1">
      <alignment horizontal="right"/>
    </xf>
    <xf numFmtId="165" fontId="25" fillId="22" borderId="1" xfId="0" applyNumberFormat="1" applyFont="1" applyFill="1" applyBorder="1" applyAlignment="1">
      <alignment horizontal="center" vertical="center"/>
    </xf>
    <xf numFmtId="0" fontId="0" fillId="20" borderId="41" xfId="0" applyFill="1" applyBorder="1" applyAlignment="1">
      <alignment horizontal="left"/>
    </xf>
    <xf numFmtId="0" fontId="19" fillId="20" borderId="48" xfId="0" applyFont="1" applyFill="1" applyBorder="1"/>
    <xf numFmtId="0" fontId="0" fillId="20" borderId="1" xfId="0" applyFill="1" applyBorder="1" applyAlignment="1">
      <alignment horizontal="left"/>
    </xf>
    <xf numFmtId="0" fontId="0" fillId="20" borderId="31" xfId="0" applyFill="1" applyBorder="1" applyAlignment="1">
      <alignment horizontal="right"/>
    </xf>
    <xf numFmtId="0" fontId="0" fillId="20" borderId="7" xfId="0" applyFill="1" applyBorder="1" applyAlignment="1">
      <alignment horizontal="right"/>
    </xf>
    <xf numFmtId="0" fontId="0" fillId="20" borderId="44" xfId="0" applyFill="1" applyBorder="1" applyAlignment="1">
      <alignment horizontal="right"/>
    </xf>
    <xf numFmtId="165" fontId="0" fillId="0" borderId="31" xfId="0" applyNumberFormat="1" applyBorder="1" applyAlignment="1">
      <alignment horizontal="center" vertical="center"/>
    </xf>
    <xf numFmtId="165" fontId="0" fillId="0" borderId="44" xfId="0" applyNumberFormat="1" applyBorder="1" applyAlignment="1">
      <alignment horizontal="center" vertical="center"/>
    </xf>
    <xf numFmtId="0" fontId="6" fillId="20" borderId="31" xfId="0" applyFont="1" applyFill="1" applyBorder="1" applyAlignment="1">
      <alignment horizontal="right"/>
    </xf>
    <xf numFmtId="0" fontId="0" fillId="9" borderId="0" xfId="0" applyFill="1" applyBorder="1"/>
    <xf numFmtId="170" fontId="0" fillId="0" borderId="0" xfId="0" applyNumberFormat="1"/>
    <xf numFmtId="167" fontId="0" fillId="19" borderId="26" xfId="0" applyNumberFormat="1" applyFill="1" applyBorder="1"/>
    <xf numFmtId="167" fontId="0" fillId="0" borderId="26" xfId="0" applyNumberFormat="1" applyBorder="1"/>
    <xf numFmtId="167" fontId="0" fillId="16" borderId="26" xfId="0" applyNumberFormat="1" applyFill="1" applyBorder="1"/>
    <xf numFmtId="1" fontId="0" fillId="0" borderId="0" xfId="0" applyNumberFormat="1"/>
    <xf numFmtId="1" fontId="0" fillId="0" borderId="0" xfId="2" applyNumberFormat="1" applyFont="1"/>
    <xf numFmtId="1" fontId="10" fillId="0" borderId="0" xfId="2" applyNumberFormat="1" applyFont="1"/>
    <xf numFmtId="1" fontId="10" fillId="0" borderId="0" xfId="5" applyNumberFormat="1" applyFont="1"/>
    <xf numFmtId="1" fontId="18" fillId="10" borderId="8" xfId="2" applyNumberFormat="1" applyFont="1" applyFill="1" applyBorder="1" applyAlignment="1">
      <alignment horizontal="center"/>
    </xf>
    <xf numFmtId="1" fontId="18" fillId="10" borderId="6" xfId="2" applyNumberFormat="1" applyFont="1" applyFill="1" applyBorder="1" applyAlignment="1">
      <alignment horizontal="center"/>
    </xf>
    <xf numFmtId="1" fontId="12" fillId="2" borderId="5" xfId="2" applyNumberFormat="1" applyFont="1" applyFill="1" applyBorder="1"/>
    <xf numFmtId="1" fontId="12" fillId="2" borderId="8" xfId="2" applyNumberFormat="1" applyFont="1" applyFill="1" applyBorder="1"/>
    <xf numFmtId="1" fontId="12" fillId="2" borderId="13" xfId="2" applyNumberFormat="1" applyFont="1" applyFill="1" applyBorder="1"/>
    <xf numFmtId="1" fontId="12" fillId="14" borderId="28" xfId="5" applyNumberFormat="1" applyFont="1" applyFill="1" applyBorder="1"/>
    <xf numFmtId="1" fontId="8" fillId="3" borderId="17" xfId="0" applyNumberFormat="1" applyFont="1" applyFill="1" applyBorder="1" applyAlignment="1">
      <alignment horizontal="center"/>
    </xf>
    <xf numFmtId="1" fontId="6" fillId="3" borderId="17" xfId="0" applyNumberFormat="1" applyFont="1" applyFill="1" applyBorder="1"/>
    <xf numFmtId="1" fontId="6" fillId="3" borderId="24" xfId="2" applyNumberFormat="1" applyFont="1" applyFill="1" applyBorder="1"/>
    <xf numFmtId="1" fontId="12" fillId="8" borderId="1" xfId="2" applyNumberFormat="1" applyFont="1" applyFill="1" applyBorder="1"/>
    <xf numFmtId="1" fontId="12" fillId="8" borderId="2" xfId="2" applyNumberFormat="1" applyFont="1" applyFill="1" applyBorder="1"/>
    <xf numFmtId="1" fontId="12" fillId="8" borderId="14" xfId="2" applyNumberFormat="1" applyFont="1" applyFill="1" applyBorder="1"/>
    <xf numFmtId="1" fontId="12" fillId="14" borderId="18" xfId="5" applyNumberFormat="1" applyFont="1" applyFill="1" applyBorder="1"/>
    <xf numFmtId="1" fontId="6" fillId="3" borderId="0" xfId="0" applyNumberFormat="1" applyFont="1" applyFill="1" applyBorder="1"/>
    <xf numFmtId="1" fontId="6" fillId="3" borderId="25" xfId="2" applyNumberFormat="1" applyFont="1" applyFill="1" applyBorder="1"/>
    <xf numFmtId="1" fontId="6" fillId="14" borderId="0" xfId="0" applyNumberFormat="1" applyFont="1" applyFill="1" applyBorder="1"/>
    <xf numFmtId="1" fontId="6" fillId="14" borderId="25" xfId="2" applyNumberFormat="1" applyFont="1" applyFill="1" applyBorder="1"/>
    <xf numFmtId="1" fontId="8" fillId="3" borderId="0" xfId="0" applyNumberFormat="1" applyFont="1" applyFill="1" applyBorder="1" applyAlignment="1">
      <alignment horizontal="center"/>
    </xf>
    <xf numFmtId="1" fontId="12" fillId="2" borderId="1" xfId="2" applyNumberFormat="1" applyFont="1" applyFill="1" applyBorder="1"/>
    <xf numFmtId="1" fontId="12" fillId="2" borderId="2" xfId="2" applyNumberFormat="1" applyFont="1" applyFill="1" applyBorder="1"/>
    <xf numFmtId="1" fontId="12" fillId="2" borderId="14" xfId="2" applyNumberFormat="1" applyFont="1" applyFill="1" applyBorder="1"/>
    <xf numFmtId="1" fontId="0" fillId="3" borderId="0" xfId="0" applyNumberFormat="1" applyFill="1" applyBorder="1"/>
    <xf numFmtId="1" fontId="6" fillId="2" borderId="3" xfId="2" applyNumberFormat="1" applyFont="1" applyFill="1" applyBorder="1"/>
    <xf numFmtId="1" fontId="6" fillId="2" borderId="6" xfId="2" applyNumberFormat="1" applyFont="1" applyFill="1" applyBorder="1"/>
    <xf numFmtId="1" fontId="6" fillId="2" borderId="12" xfId="2" applyNumberFormat="1" applyFont="1" applyFill="1" applyBorder="1"/>
    <xf numFmtId="1" fontId="6" fillId="14" borderId="19" xfId="5" applyNumberFormat="1" applyFont="1" applyFill="1" applyBorder="1"/>
    <xf numFmtId="1" fontId="6" fillId="3" borderId="20" xfId="0" applyNumberFormat="1" applyFont="1" applyFill="1" applyBorder="1"/>
    <xf numFmtId="1" fontId="6" fillId="3" borderId="4" xfId="2" applyNumberFormat="1" applyFont="1" applyFill="1" applyBorder="1"/>
    <xf numFmtId="1" fontId="6" fillId="4" borderId="8" xfId="2" applyNumberFormat="1" applyFont="1" applyFill="1" applyBorder="1"/>
    <xf numFmtId="1" fontId="6" fillId="4" borderId="34" xfId="2" applyNumberFormat="1" applyFont="1" applyFill="1" applyBorder="1"/>
    <xf numFmtId="1" fontId="6" fillId="13" borderId="28" xfId="5" applyNumberFormat="1" applyFont="1" applyFill="1" applyBorder="1"/>
    <xf numFmtId="1" fontId="8" fillId="5" borderId="17" xfId="0" applyNumberFormat="1" applyFont="1" applyFill="1" applyBorder="1"/>
    <xf numFmtId="1" fontId="6" fillId="5" borderId="17" xfId="0" applyNumberFormat="1" applyFont="1" applyFill="1" applyBorder="1"/>
    <xf numFmtId="1" fontId="6" fillId="5" borderId="24" xfId="2" applyNumberFormat="1" applyFont="1" applyFill="1" applyBorder="1"/>
    <xf numFmtId="1" fontId="6" fillId="4" borderId="2" xfId="2" applyNumberFormat="1" applyFont="1" applyFill="1" applyBorder="1"/>
    <xf numFmtId="1" fontId="6" fillId="4" borderId="36" xfId="2" applyNumberFormat="1" applyFont="1" applyFill="1" applyBorder="1"/>
    <xf numFmtId="1" fontId="6" fillId="13" borderId="18" xfId="5" applyNumberFormat="1" applyFont="1" applyFill="1" applyBorder="1"/>
    <xf numFmtId="1" fontId="7" fillId="5" borderId="0" xfId="0" applyNumberFormat="1" applyFont="1" applyFill="1" applyBorder="1"/>
    <xf numFmtId="1" fontId="6" fillId="5" borderId="0" xfId="0" applyNumberFormat="1" applyFont="1" applyFill="1" applyBorder="1"/>
    <xf numFmtId="1" fontId="6" fillId="5" borderId="25" xfId="2" applyNumberFormat="1" applyFont="1" applyFill="1" applyBorder="1"/>
    <xf numFmtId="1" fontId="12" fillId="5" borderId="18" xfId="5" applyNumberFormat="1" applyFont="1" applyFill="1" applyBorder="1"/>
    <xf numFmtId="1" fontId="0" fillId="5" borderId="0" xfId="0" applyNumberFormat="1" applyFill="1" applyBorder="1"/>
    <xf numFmtId="1" fontId="6" fillId="13" borderId="18" xfId="5" applyNumberFormat="1" applyFont="1" applyFill="1" applyBorder="1" applyAlignment="1">
      <alignment horizontal="right"/>
    </xf>
    <xf numFmtId="1" fontId="24" fillId="6" borderId="23" xfId="2" applyNumberFormat="1" applyFont="1" applyFill="1" applyBorder="1"/>
    <xf numFmtId="1" fontId="9" fillId="11" borderId="21" xfId="5" applyNumberFormat="1" applyFont="1" applyFill="1" applyBorder="1"/>
    <xf numFmtId="1" fontId="9" fillId="7" borderId="22" xfId="0" applyNumberFormat="1" applyFont="1" applyFill="1" applyBorder="1"/>
    <xf numFmtId="1" fontId="9" fillId="7" borderId="23" xfId="2" applyNumberFormat="1" applyFont="1" applyFill="1" applyBorder="1"/>
    <xf numFmtId="1" fontId="4" fillId="0" borderId="0" xfId="2" applyNumberFormat="1" applyFont="1"/>
    <xf numFmtId="1" fontId="4" fillId="0" borderId="0" xfId="5" applyNumberFormat="1" applyFont="1"/>
    <xf numFmtId="0" fontId="18" fillId="10" borderId="28" xfId="0" applyFont="1" applyFill="1" applyBorder="1" applyAlignment="1">
      <alignment horizontal="center" vertical="center"/>
    </xf>
    <xf numFmtId="0" fontId="18" fillId="10" borderId="17" xfId="0" applyFont="1" applyFill="1" applyBorder="1" applyAlignment="1">
      <alignment horizontal="center" vertical="center"/>
    </xf>
    <xf numFmtId="0" fontId="18" fillId="10" borderId="24" xfId="0" applyFont="1" applyFill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/>
    </xf>
    <xf numFmtId="0" fontId="18" fillId="10" borderId="0" xfId="0" applyFont="1" applyFill="1" applyBorder="1" applyAlignment="1">
      <alignment horizontal="center" vertical="center"/>
    </xf>
    <xf numFmtId="0" fontId="18" fillId="10" borderId="25" xfId="0" applyFont="1" applyFill="1" applyBorder="1" applyAlignment="1">
      <alignment horizontal="center" vertical="center"/>
    </xf>
    <xf numFmtId="167" fontId="11" fillId="0" borderId="30" xfId="5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1" fontId="18" fillId="10" borderId="5" xfId="2" applyNumberFormat="1" applyFont="1" applyFill="1" applyBorder="1" applyAlignment="1">
      <alignment horizontal="center" vertical="center"/>
    </xf>
    <xf numFmtId="1" fontId="18" fillId="10" borderId="3" xfId="2" applyNumberFormat="1" applyFont="1" applyFill="1" applyBorder="1" applyAlignment="1">
      <alignment horizontal="center" vertical="center"/>
    </xf>
    <xf numFmtId="1" fontId="18" fillId="10" borderId="34" xfId="2" applyNumberFormat="1" applyFont="1" applyFill="1" applyBorder="1" applyAlignment="1">
      <alignment horizontal="center" vertical="center"/>
    </xf>
    <xf numFmtId="1" fontId="18" fillId="10" borderId="35" xfId="2" applyNumberFormat="1" applyFont="1" applyFill="1" applyBorder="1" applyAlignment="1">
      <alignment horizontal="center" vertical="center"/>
    </xf>
    <xf numFmtId="1" fontId="5" fillId="11" borderId="28" xfId="0" applyNumberFormat="1" applyFont="1" applyFill="1" applyBorder="1" applyAlignment="1">
      <alignment horizontal="center" vertical="center"/>
    </xf>
    <xf numFmtId="1" fontId="5" fillId="11" borderId="17" xfId="0" applyNumberFormat="1" applyFont="1" applyFill="1" applyBorder="1" applyAlignment="1">
      <alignment horizontal="center" vertical="center"/>
    </xf>
    <xf numFmtId="1" fontId="5" fillId="11" borderId="24" xfId="0" applyNumberFormat="1" applyFont="1" applyFill="1" applyBorder="1" applyAlignment="1">
      <alignment horizontal="center" vertical="center"/>
    </xf>
    <xf numFmtId="1" fontId="5" fillId="11" borderId="18" xfId="0" applyNumberFormat="1" applyFont="1" applyFill="1" applyBorder="1" applyAlignment="1">
      <alignment horizontal="center" vertical="center"/>
    </xf>
    <xf numFmtId="1" fontId="5" fillId="11" borderId="0" xfId="0" applyNumberFormat="1" applyFont="1" applyFill="1" applyBorder="1" applyAlignment="1">
      <alignment horizontal="center" vertical="center"/>
    </xf>
    <xf numFmtId="1" fontId="5" fillId="11" borderId="25" xfId="0" applyNumberFormat="1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4" fillId="6" borderId="21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6" fillId="0" borderId="30" xfId="0" applyFont="1" applyBorder="1" applyAlignment="1">
      <alignment horizontal="center"/>
    </xf>
  </cellXfs>
  <cellStyles count="6">
    <cellStyle name="Lien hypertexte 2" xfId="1"/>
    <cellStyle name="Monétaire" xfId="2" builtinId="4"/>
    <cellStyle name="Normal" xfId="0" builtinId="0"/>
    <cellStyle name="Normal 2" xfId="3"/>
    <cellStyle name="Normal 3" xfId="4"/>
    <cellStyle name="Pourcentage" xfId="5" builtinId="5"/>
  </cellStyles>
  <dxfs count="47"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9" formatCode="_-* #,##0.00\ [$€-40C]_-;\-* #,##0.00\ [$€-40C]_-;_-* &quot;-&quot;??\ [$€-40C]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7" formatCode="_-* #,##0\ [$€-40C]_-;\-* #,##0\ [$€-40C]_-;_-* &quot;-&quot;??\ [$€-40C]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_-* #,##0.00\ [$€-40C]_-;\-* #,##0.00\ [$€-40C]_-;_-* &quot;-&quot;??\ [$€-40C]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9" formatCode="_-* #,##0.00\ [$€-40C]_-;\-* #,##0.00\ [$€-40C]_-;_-* &quot;-&quot;??\ [$€-40C]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7" formatCode="_-* #,##0\ [$€-40C]_-;\-* #,##0\ [$€-40C]_-;_-* &quot;-&quot;??\ [$€-40C]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_-* #,##0.00\ [$€-40C]_-;\-* #,##0.00\ [$€-40C]_-;_-* &quot;-&quot;??\ [$€-40C]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9" formatCode="_-* #,##0.00\ [$€-40C]_-;\-* #,##0.00\ [$€-40C]_-;_-* &quot;-&quot;??\ [$€-40C]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9" formatCode="_-* #,##0.00\ [$€-40C]_-;\-* #,##0.00\ [$€-40C]_-;_-* &quot;-&quot;??\ [$€-40C]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  <vertical/>
        <horizontal/>
      </border>
    </dxf>
    <dxf>
      <numFmt numFmtId="169" formatCode="_-* #,##0.00\ [$€-40C]_-;\-* #,##0.00\ [$€-40C]_-;_-* &quot;-&quot;??\ [$€-40C]_-;_-@_-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65" formatCode="_-* #,##0\ &quot;€&quot;_-;\-* #,##0\ &quot;€&quot;_-;_-* &quot;-&quot;??\ &quot;€&quot;_-;_-@_-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/>
        <top/>
        <bottom/>
      </border>
    </dxf>
    <dxf>
      <numFmt numFmtId="165" formatCode="_-* #,##0\ &quot;€&quot;_-;\-* #,##0\ &quot;€&quot;_-;_-* &quot;-&quot;??\ &quot;€&quot;_-;_-@_-"/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/>
        <bottom/>
      </border>
    </dxf>
    <dxf>
      <font>
        <i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relativeIndent="0" justifyLastLine="0" shrinkToFit="0" mergeCell="0" readingOrder="0"/>
    </dxf>
    <dxf>
      <numFmt numFmtId="2" formatCode="0.00"/>
      <alignment horizontal="center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761206</xdr:colOff>
      <xdr:row>34</xdr:row>
      <xdr:rowOff>10319</xdr:rowOff>
    </xdr:from>
    <xdr:to>
      <xdr:col>15</xdr:col>
      <xdr:colOff>794</xdr:colOff>
      <xdr:row>35</xdr:row>
      <xdr:rowOff>794</xdr:rowOff>
    </xdr:to>
    <xdr:cxnSp macro="">
      <xdr:nvCxnSpPr>
        <xdr:cNvPr id="2" name="Connecteur droit 1"/>
        <xdr:cNvCxnSpPr/>
      </xdr:nvCxnSpPr>
      <xdr:spPr>
        <a:xfrm rot="5400000" flipH="1" flipV="1">
          <a:off x="13020675" y="2695575"/>
          <a:ext cx="1905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33</xdr:row>
      <xdr:rowOff>0</xdr:rowOff>
    </xdr:from>
    <xdr:to>
      <xdr:col>13</xdr:col>
      <xdr:colOff>9525</xdr:colOff>
      <xdr:row>33</xdr:row>
      <xdr:rowOff>1588</xdr:rowOff>
    </xdr:to>
    <xdr:cxnSp macro="">
      <xdr:nvCxnSpPr>
        <xdr:cNvPr id="3" name="Connecteur droit avec flèche 2"/>
        <xdr:cNvCxnSpPr/>
      </xdr:nvCxnSpPr>
      <xdr:spPr>
        <a:xfrm>
          <a:off x="8534400" y="2400300"/>
          <a:ext cx="3067050" cy="1588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33</xdr:row>
      <xdr:rowOff>0</xdr:rowOff>
    </xdr:from>
    <xdr:to>
      <xdr:col>15</xdr:col>
      <xdr:colOff>47625</xdr:colOff>
      <xdr:row>33</xdr:row>
      <xdr:rowOff>9525</xdr:rowOff>
    </xdr:to>
    <xdr:cxnSp macro="">
      <xdr:nvCxnSpPr>
        <xdr:cNvPr id="4" name="Connecteur droit avec flèche 3"/>
        <xdr:cNvCxnSpPr/>
      </xdr:nvCxnSpPr>
      <xdr:spPr>
        <a:xfrm>
          <a:off x="11610975" y="2400300"/>
          <a:ext cx="1552575" cy="9525"/>
        </a:xfrm>
        <a:prstGeom prst="straightConnector1">
          <a:avLst/>
        </a:prstGeom>
        <a:ln w="38100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1883833</xdr:colOff>
      <xdr:row>1</xdr:row>
      <xdr:rowOff>241653</xdr:rowOff>
    </xdr:from>
    <xdr:to>
      <xdr:col>8</xdr:col>
      <xdr:colOff>518583</xdr:colOff>
      <xdr:row>6</xdr:row>
      <xdr:rowOff>84666</xdr:rowOff>
    </xdr:to>
    <xdr:sp macro="" textlink="">
      <xdr:nvSpPr>
        <xdr:cNvPr id="5" name="Forme libre 4"/>
        <xdr:cNvSpPr/>
      </xdr:nvSpPr>
      <xdr:spPr>
        <a:xfrm>
          <a:off x="3619500" y="485070"/>
          <a:ext cx="6487583" cy="1303513"/>
        </a:xfrm>
        <a:custGeom>
          <a:avLst/>
          <a:gdLst>
            <a:gd name="connsiteX0" fmla="*/ 6487583 w 6487583"/>
            <a:gd name="connsiteY0" fmla="*/ 1303513 h 1303513"/>
            <a:gd name="connsiteX1" fmla="*/ 4064000 w 6487583"/>
            <a:gd name="connsiteY1" fmla="*/ 22930 h 1303513"/>
            <a:gd name="connsiteX2" fmla="*/ 0 w 6487583"/>
            <a:gd name="connsiteY2" fmla="*/ 1165930 h 13035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487583" h="1303513">
              <a:moveTo>
                <a:pt x="6487583" y="1303513"/>
              </a:moveTo>
              <a:cubicBezTo>
                <a:pt x="5816423" y="674686"/>
                <a:pt x="5145264" y="45860"/>
                <a:pt x="4064000" y="22930"/>
              </a:cubicBezTo>
              <a:cubicBezTo>
                <a:pt x="2982736" y="0"/>
                <a:pt x="1491368" y="582965"/>
                <a:pt x="0" y="1165930"/>
              </a:cubicBezTo>
            </a:path>
          </a:pathLst>
        </a:cu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1085850</xdr:colOff>
      <xdr:row>1</xdr:row>
      <xdr:rowOff>38100</xdr:rowOff>
    </xdr:from>
    <xdr:to>
      <xdr:col>6</xdr:col>
      <xdr:colOff>219075</xdr:colOff>
      <xdr:row>6</xdr:row>
      <xdr:rowOff>114300</xdr:rowOff>
    </xdr:to>
    <xdr:cxnSp macro="">
      <xdr:nvCxnSpPr>
        <xdr:cNvPr id="3" name="Connecteur droit avec flèche 2"/>
        <xdr:cNvCxnSpPr/>
      </xdr:nvCxnSpPr>
      <xdr:spPr>
        <a:xfrm flipV="1">
          <a:off x="4562475" y="228600"/>
          <a:ext cx="2066925" cy="1047750"/>
        </a:xfrm>
        <a:prstGeom prst="straightConnector1">
          <a:avLst/>
        </a:prstGeom>
        <a:ln w="28575">
          <a:solidFill>
            <a:schemeClr val="tx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285750</xdr:colOff>
      <xdr:row>6</xdr:row>
      <xdr:rowOff>104775</xdr:rowOff>
    </xdr:from>
    <xdr:to>
      <xdr:col>3</xdr:col>
      <xdr:colOff>514350</xdr:colOff>
      <xdr:row>11</xdr:row>
      <xdr:rowOff>95250</xdr:rowOff>
    </xdr:to>
    <xdr:sp macro="" textlink="">
      <xdr:nvSpPr>
        <xdr:cNvPr id="5" name="Forme libre 4"/>
        <xdr:cNvSpPr/>
      </xdr:nvSpPr>
      <xdr:spPr>
        <a:xfrm>
          <a:off x="3762375" y="1076325"/>
          <a:ext cx="228600" cy="942975"/>
        </a:xfrm>
        <a:custGeom>
          <a:avLst/>
          <a:gdLst>
            <a:gd name="connsiteX0" fmla="*/ 228600 w 228600"/>
            <a:gd name="connsiteY0" fmla="*/ 942975 h 942975"/>
            <a:gd name="connsiteX1" fmla="*/ 0 w 228600"/>
            <a:gd name="connsiteY1" fmla="*/ 466725 h 942975"/>
            <a:gd name="connsiteX2" fmla="*/ 228600 w 228600"/>
            <a:gd name="connsiteY2" fmla="*/ 0 h 9429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28600" h="942975">
              <a:moveTo>
                <a:pt x="228600" y="942975"/>
              </a:moveTo>
              <a:cubicBezTo>
                <a:pt x="114300" y="783431"/>
                <a:pt x="0" y="623887"/>
                <a:pt x="0" y="466725"/>
              </a:cubicBezTo>
              <a:cubicBezTo>
                <a:pt x="0" y="309563"/>
                <a:pt x="114300" y="154781"/>
                <a:pt x="228600" y="0"/>
              </a:cubicBezTo>
            </a:path>
          </a:pathLst>
        </a:custGeom>
        <a:ln w="28575">
          <a:solidFill>
            <a:schemeClr val="tx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3</xdr:col>
      <xdr:colOff>828675</xdr:colOff>
      <xdr:row>29</xdr:row>
      <xdr:rowOff>82550</xdr:rowOff>
    </xdr:from>
    <xdr:to>
      <xdr:col>7</xdr:col>
      <xdr:colOff>666750</xdr:colOff>
      <xdr:row>31</xdr:row>
      <xdr:rowOff>95250</xdr:rowOff>
    </xdr:to>
    <xdr:sp macro="" textlink="">
      <xdr:nvSpPr>
        <xdr:cNvPr id="7" name="Forme libre 6"/>
        <xdr:cNvSpPr/>
      </xdr:nvSpPr>
      <xdr:spPr>
        <a:xfrm>
          <a:off x="4305300" y="5664200"/>
          <a:ext cx="3733800" cy="403225"/>
        </a:xfrm>
        <a:custGeom>
          <a:avLst/>
          <a:gdLst>
            <a:gd name="connsiteX0" fmla="*/ 3733800 w 3733800"/>
            <a:gd name="connsiteY0" fmla="*/ 403225 h 403225"/>
            <a:gd name="connsiteX1" fmla="*/ 1590675 w 3733800"/>
            <a:gd name="connsiteY1" fmla="*/ 12700 h 403225"/>
            <a:gd name="connsiteX2" fmla="*/ 0 w 3733800"/>
            <a:gd name="connsiteY2" fmla="*/ 327025 h 4032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733800" h="403225">
              <a:moveTo>
                <a:pt x="3733800" y="403225"/>
              </a:moveTo>
              <a:cubicBezTo>
                <a:pt x="2973387" y="214312"/>
                <a:pt x="2212975" y="25400"/>
                <a:pt x="1590675" y="12700"/>
              </a:cubicBezTo>
              <a:cubicBezTo>
                <a:pt x="968375" y="0"/>
                <a:pt x="247650" y="277813"/>
                <a:pt x="0" y="327025"/>
              </a:cubicBezTo>
            </a:path>
          </a:pathLst>
        </a:custGeom>
        <a:ln w="28575">
          <a:solidFill>
            <a:srgbClr val="00206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3</xdr:col>
      <xdr:colOff>971550</xdr:colOff>
      <xdr:row>34</xdr:row>
      <xdr:rowOff>123825</xdr:rowOff>
    </xdr:from>
    <xdr:to>
      <xdr:col>7</xdr:col>
      <xdr:colOff>657225</xdr:colOff>
      <xdr:row>37</xdr:row>
      <xdr:rowOff>176212</xdr:rowOff>
    </xdr:to>
    <xdr:sp macro="" textlink="">
      <xdr:nvSpPr>
        <xdr:cNvPr id="9" name="Forme libre 8"/>
        <xdr:cNvSpPr/>
      </xdr:nvSpPr>
      <xdr:spPr>
        <a:xfrm>
          <a:off x="4448175" y="6667500"/>
          <a:ext cx="3581400" cy="442912"/>
        </a:xfrm>
        <a:custGeom>
          <a:avLst/>
          <a:gdLst>
            <a:gd name="connsiteX0" fmla="*/ 3581400 w 3581400"/>
            <a:gd name="connsiteY0" fmla="*/ 0 h 442912"/>
            <a:gd name="connsiteX1" fmla="*/ 695325 w 3581400"/>
            <a:gd name="connsiteY1" fmla="*/ 428625 h 442912"/>
            <a:gd name="connsiteX2" fmla="*/ 0 w 3581400"/>
            <a:gd name="connsiteY2" fmla="*/ 85725 h 4429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581400" h="442912">
              <a:moveTo>
                <a:pt x="3581400" y="0"/>
              </a:moveTo>
              <a:cubicBezTo>
                <a:pt x="2436812" y="207169"/>
                <a:pt x="1292225" y="414338"/>
                <a:pt x="695325" y="428625"/>
              </a:cubicBezTo>
              <a:cubicBezTo>
                <a:pt x="98425" y="442912"/>
                <a:pt x="117475" y="138113"/>
                <a:pt x="0" y="85725"/>
              </a:cubicBezTo>
            </a:path>
          </a:pathLst>
        </a:custGeom>
        <a:ln>
          <a:solidFill>
            <a:srgbClr val="00206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au2" displayName="Tableau2" ref="A3:E54" totalsRowShown="0" headerRowBorderDxfId="46" tableBorderDxfId="45">
  <autoFilter ref="A3:E54"/>
  <tableColumns count="5">
    <tableColumn id="1" name="Date" dataDxfId="44"/>
    <tableColumn id="2" name="N° de Compte" dataDxfId="43"/>
    <tableColumn id="3" name="Libellé" dataDxfId="42"/>
    <tableColumn id="4" name="Débit" dataDxfId="41">
      <calculatedColumnFormula>#REF!</calculatedColumnFormula>
    </tableColumn>
    <tableColumn id="5" name="Crédit" dataDxfId="40"/>
  </tableColumns>
  <tableStyleInfo name="TableStyleDark2" showFirstColumn="0" showLastColumn="0" showRowStripes="1" showColumnStripes="0"/>
</table>
</file>

<file path=xl/tables/table2.xml><?xml version="1.0" encoding="utf-8"?>
<table xmlns="http://schemas.openxmlformats.org/spreadsheetml/2006/main" id="5" name="Tableau5" displayName="Tableau5" ref="B6:E12" totalsRowShown="0" headerRowDxfId="39" headerRowBorderDxfId="38" tableBorderDxfId="37" totalsRowBorderDxfId="36">
  <autoFilter ref="B6:E12"/>
  <tableColumns count="4">
    <tableColumn id="1" name="Année" dataDxfId="35"/>
    <tableColumn id="2" name="VCN début" dataDxfId="34"/>
    <tableColumn id="3" name="annuité" dataDxfId="33">
      <calculatedColumnFormula>1000*$F$4*(30*6/360)</calculatedColumnFormula>
    </tableColumn>
    <tableColumn id="4" name="VCN fin" dataDxfId="32">
      <calculatedColumnFormula>Tableau5[[#This Row],[VCN début]]-Tableau5[[#This Row],[annuité]]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1" name="Tableau52" displayName="Tableau52" ref="B16:E27" totalsRowShown="0" headerRowDxfId="31" headerRowBorderDxfId="30" tableBorderDxfId="29" totalsRowBorderDxfId="28">
  <autoFilter ref="B16:E27"/>
  <tableColumns count="4">
    <tableColumn id="1" name="Année" dataDxfId="27"/>
    <tableColumn id="2" name="VCN début" dataDxfId="26"/>
    <tableColumn id="3" name="annuité" dataDxfId="25">
      <calculatedColumnFormula>15000*F14*(30*6/360)</calculatedColumnFormula>
    </tableColumn>
    <tableColumn id="4" name="VCN fin" dataDxfId="24">
      <calculatedColumnFormula>Tableau52[[#This Row],[VCN début]]-Tableau52[[#This Row],[annuité]]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3" name="Tableau6" displayName="Tableau6" ref="B31:E36" totalsRowShown="0" headerRowDxfId="23" headerRowBorderDxfId="22" tableBorderDxfId="21" totalsRowBorderDxfId="20">
  <autoFilter ref="B31:E36"/>
  <tableColumns count="4">
    <tableColumn id="1" name="Année" dataDxfId="19"/>
    <tableColumn id="2" name="VCN début" dataDxfId="18"/>
    <tableColumn id="3" name="annuité" dataDxfId="17">
      <calculatedColumnFormula>C32*$G$29*4/12</calculatedColumnFormula>
    </tableColumn>
    <tableColumn id="4" name="VCN fin" dataDxfId="16">
      <calculatedColumnFormula>Tableau6[[#This Row],[VCN début]]-Tableau6[[#This Row],[annuité]]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4" name="Tableau65" displayName="Tableau65" ref="B41:E46" totalsRowShown="0" headerRowDxfId="15" headerRowBorderDxfId="14" tableBorderDxfId="13" totalsRowBorderDxfId="12">
  <autoFilter ref="B41:E46"/>
  <tableColumns count="4">
    <tableColumn id="1" name="Année" dataDxfId="11"/>
    <tableColumn id="2" name="VCN début" dataDxfId="10"/>
    <tableColumn id="3" name="annuité" dataDxfId="9">
      <calculatedColumnFormula>C42*$G$29*4/12</calculatedColumnFormula>
    </tableColumn>
    <tableColumn id="4" name="VCN fin" dataDxfId="8">
      <calculatedColumnFormula>Tableau65[[#This Row],[VCN début]]-Tableau65[[#This Row],[annuité]]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6" name="Tableau657" displayName="Tableau657" ref="B51:E54" totalsRowShown="0" headerRowDxfId="7" headerRowBorderDxfId="6" tableBorderDxfId="5" totalsRowBorderDxfId="4">
  <autoFilter ref="B51:E54"/>
  <tableColumns count="4">
    <tableColumn id="1" name="Année" dataDxfId="3"/>
    <tableColumn id="2" name="VCN début" dataDxfId="2"/>
    <tableColumn id="3" name="annuité" dataDxfId="1">
      <calculatedColumnFormula>C52*$G$29*4/12</calculatedColumnFormula>
    </tableColumn>
    <tableColumn id="4" name="VCN fin" dataDxfId="0">
      <calculatedColumnFormula>Tableau657[[#This Row],[VCN début]]-Tableau657[[#This Row],[annuité]]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71"/>
  <sheetViews>
    <sheetView topLeftCell="A16" zoomScale="80" zoomScaleNormal="80" workbookViewId="0">
      <selection activeCell="G54" sqref="G54"/>
    </sheetView>
  </sheetViews>
  <sheetFormatPr baseColWidth="10" defaultRowHeight="15"/>
  <cols>
    <col min="1" max="1" width="11.42578125" style="130"/>
    <col min="2" max="2" width="14.5703125" style="1" customWidth="1"/>
    <col min="3" max="3" width="54.42578125" style="12" customWidth="1"/>
    <col min="4" max="4" width="12.85546875" style="3" bestFit="1" customWidth="1"/>
    <col min="5" max="5" width="11.85546875" style="3" bestFit="1" customWidth="1"/>
    <col min="6" max="6" width="12.42578125" customWidth="1"/>
    <col min="7" max="7" width="13.42578125" customWidth="1"/>
    <col min="8" max="8" width="12.7109375" customWidth="1"/>
    <col min="9" max="9" width="11.42578125" customWidth="1"/>
    <col min="14" max="15" width="13.42578125" customWidth="1"/>
  </cols>
  <sheetData>
    <row r="1" spans="1:12" ht="18.75" customHeight="1" thickBot="1">
      <c r="A1" s="128"/>
      <c r="B1" s="30"/>
      <c r="C1" s="31" t="s">
        <v>74</v>
      </c>
      <c r="D1" s="32"/>
      <c r="E1" s="98"/>
      <c r="F1" s="99" t="s">
        <v>75</v>
      </c>
      <c r="G1" s="100">
        <v>38899</v>
      </c>
    </row>
    <row r="2" spans="1:12" ht="30" customHeight="1" thickTop="1">
      <c r="A2" s="128"/>
      <c r="B2" s="4"/>
      <c r="C2" s="17" t="s">
        <v>5</v>
      </c>
      <c r="D2" s="101">
        <v>0.19600000000000001</v>
      </c>
      <c r="E2" s="5"/>
    </row>
    <row r="3" spans="1:12" ht="39.950000000000003" customHeight="1" thickBot="1">
      <c r="A3" s="129" t="s">
        <v>3</v>
      </c>
      <c r="B3" s="9" t="s">
        <v>4</v>
      </c>
      <c r="C3" s="8" t="s">
        <v>0</v>
      </c>
      <c r="D3" s="7" t="s">
        <v>1</v>
      </c>
      <c r="E3" s="18" t="s">
        <v>2</v>
      </c>
    </row>
    <row r="4" spans="1:12">
      <c r="B4" s="2">
        <v>681</v>
      </c>
      <c r="C4" s="13" t="s">
        <v>18</v>
      </c>
      <c r="D4" s="15">
        <f t="shared" ref="D4:D10" si="0">E5</f>
        <v>200</v>
      </c>
      <c r="E4" s="19"/>
      <c r="F4" s="186" t="s">
        <v>136</v>
      </c>
    </row>
    <row r="5" spans="1:12">
      <c r="B5" s="86">
        <v>2801</v>
      </c>
      <c r="C5" s="87" t="s">
        <v>45</v>
      </c>
      <c r="D5" s="15"/>
      <c r="E5" s="19">
        <f>'Tableaux d''amortissement'!D8</f>
        <v>200</v>
      </c>
      <c r="F5" s="186" t="s">
        <v>130</v>
      </c>
    </row>
    <row r="6" spans="1:12">
      <c r="B6" s="2">
        <v>681</v>
      </c>
      <c r="C6" s="13" t="s">
        <v>18</v>
      </c>
      <c r="D6" s="15">
        <f t="shared" si="0"/>
        <v>1500</v>
      </c>
      <c r="E6" s="19"/>
      <c r="F6" s="186" t="s">
        <v>136</v>
      </c>
    </row>
    <row r="7" spans="1:12" ht="15.75" thickBot="1">
      <c r="B7" s="86">
        <v>2813</v>
      </c>
      <c r="C7" s="87" t="s">
        <v>47</v>
      </c>
      <c r="D7" s="15"/>
      <c r="E7" s="19">
        <f>'Tableaux d''amortissement'!D18</f>
        <v>1500</v>
      </c>
      <c r="F7" s="186" t="s">
        <v>130</v>
      </c>
    </row>
    <row r="8" spans="1:12" ht="15.75" thickBot="1">
      <c r="B8" s="2">
        <v>681</v>
      </c>
      <c r="C8" s="13" t="s">
        <v>18</v>
      </c>
      <c r="D8" s="15">
        <f t="shared" si="0"/>
        <v>1546</v>
      </c>
      <c r="E8" s="19"/>
      <c r="F8" s="186" t="s">
        <v>136</v>
      </c>
      <c r="I8" s="193" t="s">
        <v>140</v>
      </c>
      <c r="J8" s="194"/>
      <c r="K8" s="195"/>
    </row>
    <row r="9" spans="1:12">
      <c r="B9" s="86">
        <v>2815</v>
      </c>
      <c r="C9" s="87" t="s">
        <v>48</v>
      </c>
      <c r="D9" s="15"/>
      <c r="E9" s="19">
        <v>1546</v>
      </c>
      <c r="F9" s="186" t="s">
        <v>130</v>
      </c>
    </row>
    <row r="10" spans="1:12">
      <c r="B10" s="2">
        <v>681</v>
      </c>
      <c r="C10" s="13" t="s">
        <v>18</v>
      </c>
      <c r="D10" s="15">
        <f t="shared" si="0"/>
        <v>2917</v>
      </c>
      <c r="E10" s="19"/>
      <c r="F10" s="186" t="s">
        <v>136</v>
      </c>
    </row>
    <row r="11" spans="1:12">
      <c r="B11" s="86">
        <v>28181</v>
      </c>
      <c r="C11" s="87" t="s">
        <v>49</v>
      </c>
      <c r="D11" s="15"/>
      <c r="E11" s="19">
        <v>2917</v>
      </c>
      <c r="F11" s="186" t="s">
        <v>130</v>
      </c>
    </row>
    <row r="12" spans="1:12">
      <c r="B12" s="2">
        <v>681</v>
      </c>
      <c r="C12" s="13" t="s">
        <v>18</v>
      </c>
      <c r="D12" s="15">
        <f>E13</f>
        <v>4750</v>
      </c>
      <c r="E12" s="19"/>
      <c r="F12" s="186" t="s">
        <v>136</v>
      </c>
    </row>
    <row r="13" spans="1:12" ht="15.75" thickBot="1">
      <c r="A13" s="134"/>
      <c r="B13" s="135">
        <v>28182</v>
      </c>
      <c r="C13" s="136" t="s">
        <v>50</v>
      </c>
      <c r="D13" s="94"/>
      <c r="E13" s="20">
        <v>4750</v>
      </c>
      <c r="F13" s="186" t="s">
        <v>130</v>
      </c>
    </row>
    <row r="14" spans="1:12" ht="15.75" thickTop="1">
      <c r="A14" s="130" t="s">
        <v>61</v>
      </c>
      <c r="B14" s="2">
        <v>6031</v>
      </c>
      <c r="C14" s="13" t="s">
        <v>44</v>
      </c>
      <c r="D14" s="14">
        <f>E15</f>
        <v>14000</v>
      </c>
      <c r="E14" s="19"/>
      <c r="F14" s="186" t="s">
        <v>136</v>
      </c>
    </row>
    <row r="15" spans="1:12">
      <c r="B15" s="131">
        <v>31</v>
      </c>
      <c r="C15" s="132" t="s">
        <v>92</v>
      </c>
      <c r="D15" s="133"/>
      <c r="E15" s="88">
        <v>14000</v>
      </c>
      <c r="F15" s="186" t="s">
        <v>151</v>
      </c>
      <c r="G15" s="190" t="s">
        <v>93</v>
      </c>
      <c r="H15" s="90"/>
      <c r="I15" s="90"/>
      <c r="J15" s="4"/>
      <c r="K15" s="4"/>
      <c r="L15" s="4"/>
    </row>
    <row r="16" spans="1:12">
      <c r="B16" s="96">
        <v>31</v>
      </c>
      <c r="C16" s="97" t="s">
        <v>92</v>
      </c>
      <c r="D16" s="15">
        <f>E17</f>
        <v>12000</v>
      </c>
      <c r="E16" s="19"/>
      <c r="F16" s="186" t="s">
        <v>130</v>
      </c>
      <c r="G16" s="63" t="s">
        <v>25</v>
      </c>
      <c r="H16" s="63"/>
      <c r="I16" s="63"/>
      <c r="J16" s="63"/>
      <c r="K16" s="63"/>
      <c r="L16" s="63"/>
    </row>
    <row r="17" spans="1:19">
      <c r="B17" s="131">
        <v>6031</v>
      </c>
      <c r="C17" s="132" t="s">
        <v>44</v>
      </c>
      <c r="D17" s="133"/>
      <c r="E17" s="88">
        <v>12000</v>
      </c>
      <c r="F17" s="186" t="s">
        <v>136</v>
      </c>
      <c r="G17" s="63" t="s">
        <v>26</v>
      </c>
      <c r="H17" s="63"/>
      <c r="I17" s="63"/>
      <c r="J17" s="63"/>
      <c r="K17" s="63"/>
      <c r="L17" s="63"/>
    </row>
    <row r="18" spans="1:19">
      <c r="B18" s="187">
        <v>71</v>
      </c>
      <c r="C18" s="188" t="s">
        <v>139</v>
      </c>
      <c r="D18" s="15">
        <f>E19</f>
        <v>20000</v>
      </c>
      <c r="E18" s="19"/>
      <c r="F18" s="189" t="s">
        <v>136</v>
      </c>
    </row>
    <row r="19" spans="1:19">
      <c r="B19" s="131">
        <v>35</v>
      </c>
      <c r="C19" s="132" t="s">
        <v>94</v>
      </c>
      <c r="D19" s="133"/>
      <c r="E19" s="88">
        <v>20000</v>
      </c>
      <c r="F19" s="186" t="s">
        <v>151</v>
      </c>
      <c r="G19" t="s">
        <v>95</v>
      </c>
    </row>
    <row r="20" spans="1:19">
      <c r="B20" s="96">
        <v>35</v>
      </c>
      <c r="C20" s="97" t="s">
        <v>94</v>
      </c>
      <c r="D20" s="15">
        <f>E21</f>
        <v>25000</v>
      </c>
      <c r="E20" s="19"/>
      <c r="F20" s="186" t="s">
        <v>130</v>
      </c>
      <c r="G20" t="s">
        <v>51</v>
      </c>
    </row>
    <row r="21" spans="1:19" ht="15.75" thickBot="1">
      <c r="A21" s="134"/>
      <c r="B21" s="191">
        <v>71</v>
      </c>
      <c r="C21" s="192" t="s">
        <v>139</v>
      </c>
      <c r="D21" s="94"/>
      <c r="E21" s="20">
        <v>25000</v>
      </c>
      <c r="F21" s="189" t="s">
        <v>136</v>
      </c>
      <c r="G21" s="4"/>
    </row>
    <row r="22" spans="1:19" ht="15.75" thickTop="1">
      <c r="A22" s="6"/>
      <c r="B22" s="139">
        <v>391</v>
      </c>
      <c r="C22" s="141" t="s">
        <v>96</v>
      </c>
      <c r="D22" s="15">
        <f>E23</f>
        <v>600</v>
      </c>
      <c r="E22" s="19"/>
      <c r="F22" s="186" t="s">
        <v>151</v>
      </c>
    </row>
    <row r="23" spans="1:19">
      <c r="A23" s="6"/>
      <c r="B23" s="131">
        <v>781</v>
      </c>
      <c r="C23" s="132" t="s">
        <v>52</v>
      </c>
      <c r="D23" s="133"/>
      <c r="E23" s="88">
        <v>600</v>
      </c>
      <c r="F23" s="186" t="s">
        <v>136</v>
      </c>
    </row>
    <row r="24" spans="1:19">
      <c r="A24" s="6"/>
      <c r="B24" s="140">
        <v>681</v>
      </c>
      <c r="C24" s="97" t="s">
        <v>18</v>
      </c>
      <c r="D24" s="15">
        <v>600</v>
      </c>
      <c r="E24" s="19"/>
      <c r="F24" s="186" t="s">
        <v>136</v>
      </c>
    </row>
    <row r="25" spans="1:19" ht="15.75" thickBot="1">
      <c r="A25" s="10"/>
      <c r="B25" s="142">
        <v>391</v>
      </c>
      <c r="C25" s="136" t="s">
        <v>96</v>
      </c>
      <c r="D25" s="94"/>
      <c r="E25" s="20">
        <v>600</v>
      </c>
      <c r="F25" s="186" t="s">
        <v>151</v>
      </c>
    </row>
    <row r="26" spans="1:19" ht="15.75" thickTop="1">
      <c r="A26" s="130" t="s">
        <v>62</v>
      </c>
      <c r="B26" s="96"/>
      <c r="C26" s="97"/>
      <c r="D26" s="15"/>
      <c r="E26" s="19"/>
    </row>
    <row r="27" spans="1:19">
      <c r="A27" s="143">
        <v>39444</v>
      </c>
      <c r="B27" s="187"/>
      <c r="C27" s="188"/>
      <c r="D27" s="15"/>
      <c r="E27" s="19"/>
      <c r="F27" s="186"/>
      <c r="O27" s="196">
        <v>39444</v>
      </c>
      <c r="P27" s="197">
        <v>601</v>
      </c>
      <c r="Q27" s="198" t="s">
        <v>101</v>
      </c>
      <c r="R27" s="199">
        <v>500</v>
      </c>
      <c r="S27" s="200"/>
    </row>
    <row r="28" spans="1:19">
      <c r="B28" s="211"/>
      <c r="C28" s="212"/>
      <c r="D28" s="145"/>
      <c r="E28" s="19"/>
      <c r="F28" s="186"/>
      <c r="O28" s="201"/>
      <c r="P28" s="202">
        <v>4457</v>
      </c>
      <c r="Q28" s="203" t="s">
        <v>97</v>
      </c>
      <c r="R28" s="204" t="s">
        <v>98</v>
      </c>
      <c r="S28" s="205"/>
    </row>
    <row r="29" spans="1:19">
      <c r="B29" s="131"/>
      <c r="C29" s="132"/>
      <c r="D29" s="133"/>
      <c r="E29" s="88"/>
      <c r="G29" t="s">
        <v>99</v>
      </c>
      <c r="J29" s="29"/>
      <c r="O29" s="206"/>
      <c r="P29" s="207">
        <v>401</v>
      </c>
      <c r="Q29" s="208" t="s">
        <v>100</v>
      </c>
      <c r="R29" s="209"/>
      <c r="S29" s="210">
        <v>500</v>
      </c>
    </row>
    <row r="30" spans="1:19">
      <c r="B30" s="96">
        <v>486</v>
      </c>
      <c r="C30" s="97" t="s">
        <v>32</v>
      </c>
      <c r="D30" s="15">
        <f>E31</f>
        <v>500</v>
      </c>
      <c r="E30" s="19"/>
      <c r="F30" s="186"/>
      <c r="G30" s="61">
        <v>39816</v>
      </c>
      <c r="H30" s="16">
        <v>601</v>
      </c>
      <c r="I30" s="146" t="s">
        <v>101</v>
      </c>
      <c r="J30" s="147"/>
      <c r="K30" s="148"/>
      <c r="L30" s="149">
        <f>M31</f>
        <v>500</v>
      </c>
      <c r="M30" s="150"/>
    </row>
    <row r="31" spans="1:19" ht="15.75" thickBot="1">
      <c r="A31" s="134"/>
      <c r="B31" s="174">
        <v>601</v>
      </c>
      <c r="C31" s="136" t="s">
        <v>101</v>
      </c>
      <c r="D31" s="94"/>
      <c r="E31" s="20">
        <v>500</v>
      </c>
      <c r="F31" s="186"/>
      <c r="G31" s="4"/>
      <c r="H31" s="137">
        <v>486</v>
      </c>
      <c r="I31" s="151" t="s">
        <v>32</v>
      </c>
      <c r="J31" s="152"/>
      <c r="K31" s="153"/>
      <c r="L31" s="137"/>
      <c r="M31" s="154">
        <v>500</v>
      </c>
    </row>
    <row r="32" spans="1:19" ht="16.5" thickTop="1" thickBot="1">
      <c r="A32" s="130" t="s">
        <v>60</v>
      </c>
      <c r="B32" s="96">
        <v>486</v>
      </c>
      <c r="C32" s="97" t="s">
        <v>32</v>
      </c>
      <c r="D32" s="15">
        <f>E33</f>
        <v>20000</v>
      </c>
      <c r="E32" s="19"/>
      <c r="F32" s="186"/>
    </row>
    <row r="33" spans="1:20" ht="15.75" thickBot="1">
      <c r="A33" s="134"/>
      <c r="B33" s="135">
        <v>6156</v>
      </c>
      <c r="C33" s="136" t="s">
        <v>102</v>
      </c>
      <c r="D33" s="94"/>
      <c r="E33" s="20">
        <v>20000</v>
      </c>
      <c r="F33" s="186"/>
      <c r="G33" s="162"/>
      <c r="H33" s="163"/>
      <c r="I33" s="163"/>
      <c r="J33" s="163"/>
      <c r="K33" s="163" t="s">
        <v>103</v>
      </c>
      <c r="L33" s="163"/>
      <c r="M33" s="163"/>
      <c r="N33" s="164" t="s">
        <v>104</v>
      </c>
      <c r="O33" s="164"/>
      <c r="P33" s="165"/>
    </row>
    <row r="34" spans="1:20" ht="15.75" thickTop="1">
      <c r="A34" s="130" t="s">
        <v>120</v>
      </c>
      <c r="B34" s="2">
        <v>4457</v>
      </c>
      <c r="C34" s="155" t="s">
        <v>116</v>
      </c>
      <c r="D34" s="15" t="s">
        <v>98</v>
      </c>
      <c r="E34" s="19"/>
      <c r="F34" s="186"/>
      <c r="G34" s="166"/>
      <c r="H34" s="4"/>
      <c r="I34" s="4"/>
      <c r="J34" s="4"/>
      <c r="K34" s="4"/>
      <c r="L34" s="4"/>
      <c r="M34" s="167">
        <v>39753</v>
      </c>
      <c r="N34" s="167"/>
      <c r="O34" s="167">
        <v>39813</v>
      </c>
      <c r="P34" s="168"/>
    </row>
    <row r="35" spans="1:20">
      <c r="A35" s="128"/>
      <c r="B35" s="138">
        <v>654</v>
      </c>
      <c r="C35" s="155" t="s">
        <v>117</v>
      </c>
      <c r="D35" s="15">
        <f>E36</f>
        <v>200</v>
      </c>
      <c r="E35" s="19"/>
      <c r="F35" s="186"/>
      <c r="G35" s="166"/>
      <c r="H35" s="4"/>
      <c r="I35" s="4"/>
      <c r="J35" s="4"/>
      <c r="K35" s="4"/>
      <c r="L35" s="4"/>
      <c r="M35" s="156"/>
      <c r="N35" s="157"/>
      <c r="O35" s="4"/>
      <c r="P35" s="169"/>
    </row>
    <row r="36" spans="1:20">
      <c r="A36" s="128"/>
      <c r="B36" s="89">
        <v>416</v>
      </c>
      <c r="C36" s="132" t="s">
        <v>118</v>
      </c>
      <c r="D36" s="133"/>
      <c r="E36" s="88">
        <v>200</v>
      </c>
      <c r="F36" s="186"/>
      <c r="G36" s="170">
        <v>12</v>
      </c>
      <c r="H36" s="62">
        <v>24000</v>
      </c>
      <c r="I36" s="62"/>
      <c r="J36" s="158"/>
      <c r="K36" s="158"/>
      <c r="L36" s="158"/>
      <c r="M36" s="158"/>
      <c r="N36" s="158"/>
      <c r="O36" s="158"/>
      <c r="P36" s="171"/>
    </row>
    <row r="37" spans="1:20">
      <c r="A37" s="128"/>
      <c r="B37" s="138">
        <v>491</v>
      </c>
      <c r="C37" s="97" t="s">
        <v>141</v>
      </c>
      <c r="D37" s="15">
        <f>E38</f>
        <v>200</v>
      </c>
      <c r="E37" s="19"/>
      <c r="F37" s="186"/>
      <c r="G37" s="170">
        <v>10</v>
      </c>
      <c r="H37" s="62">
        <f>G37*H36/G36</f>
        <v>20000</v>
      </c>
      <c r="I37" s="62"/>
      <c r="J37" s="4" t="s">
        <v>105</v>
      </c>
      <c r="K37" s="4"/>
      <c r="L37" s="4"/>
      <c r="M37" s="4"/>
      <c r="N37" s="4"/>
      <c r="O37" s="4"/>
      <c r="P37" s="169"/>
    </row>
    <row r="38" spans="1:20" ht="15.75" thickBot="1">
      <c r="A38" s="128"/>
      <c r="B38" s="176">
        <v>781</v>
      </c>
      <c r="C38" s="136" t="s">
        <v>115</v>
      </c>
      <c r="D38" s="94"/>
      <c r="E38" s="20">
        <v>200</v>
      </c>
      <c r="F38" s="186"/>
      <c r="G38" s="166"/>
      <c r="H38" s="4"/>
      <c r="I38" s="4"/>
      <c r="J38" s="4" t="s">
        <v>106</v>
      </c>
      <c r="K38" s="4"/>
      <c r="L38" s="4" t="s">
        <v>107</v>
      </c>
      <c r="M38" s="4"/>
      <c r="N38" s="4"/>
      <c r="O38" s="4"/>
      <c r="P38" s="169"/>
    </row>
    <row r="39" spans="1:20" ht="15.75" thickTop="1">
      <c r="A39" s="128"/>
      <c r="B39" s="138">
        <v>681</v>
      </c>
      <c r="C39" s="155" t="s">
        <v>111</v>
      </c>
      <c r="D39" s="15">
        <f>E40</f>
        <v>50</v>
      </c>
      <c r="E39" s="19"/>
      <c r="F39" s="186"/>
      <c r="G39" s="166"/>
      <c r="H39" s="4"/>
      <c r="I39" s="4"/>
      <c r="J39" s="4" t="s">
        <v>108</v>
      </c>
      <c r="K39" s="4"/>
      <c r="L39" s="159">
        <v>616</v>
      </c>
      <c r="M39" s="160" t="s">
        <v>109</v>
      </c>
      <c r="N39" s="52">
        <f>O40</f>
        <v>20000</v>
      </c>
      <c r="O39" s="160"/>
      <c r="P39" s="169"/>
    </row>
    <row r="40" spans="1:20" ht="15.75" thickBot="1">
      <c r="A40" s="128"/>
      <c r="B40" s="176">
        <v>491</v>
      </c>
      <c r="C40" s="136" t="s">
        <v>119</v>
      </c>
      <c r="D40" s="94"/>
      <c r="E40" s="20">
        <v>50</v>
      </c>
      <c r="F40" s="186"/>
      <c r="G40" s="166"/>
      <c r="H40" s="4"/>
      <c r="I40" s="4"/>
      <c r="J40" s="4"/>
      <c r="K40" s="4"/>
      <c r="L40" s="160">
        <v>486</v>
      </c>
      <c r="M40" s="161" t="s">
        <v>110</v>
      </c>
      <c r="N40" s="160"/>
      <c r="O40" s="52">
        <f>H37</f>
        <v>20000</v>
      </c>
      <c r="P40" s="169"/>
    </row>
    <row r="41" spans="1:20" ht="16.5" thickTop="1" thickBot="1">
      <c r="A41" s="128"/>
      <c r="B41" s="138">
        <v>416</v>
      </c>
      <c r="C41" s="97" t="s">
        <v>112</v>
      </c>
      <c r="D41" s="15">
        <f>E42</f>
        <v>1000</v>
      </c>
      <c r="E41" s="19"/>
      <c r="F41" s="186"/>
      <c r="G41" s="172"/>
      <c r="H41" s="144"/>
      <c r="I41" s="144"/>
      <c r="J41" s="144"/>
      <c r="K41" s="144"/>
      <c r="L41" s="144"/>
      <c r="M41" s="144"/>
      <c r="N41" s="144"/>
      <c r="O41" s="144"/>
      <c r="P41" s="173"/>
    </row>
    <row r="42" spans="1:20">
      <c r="A42" s="128"/>
      <c r="B42" s="89">
        <v>41</v>
      </c>
      <c r="C42" s="132" t="s">
        <v>113</v>
      </c>
      <c r="D42" s="133"/>
      <c r="E42" s="88">
        <v>1000</v>
      </c>
      <c r="F42" s="186"/>
    </row>
    <row r="43" spans="1:20" ht="15.75" thickBot="1">
      <c r="A43" s="128"/>
      <c r="B43" s="138">
        <v>681</v>
      </c>
      <c r="C43" s="97" t="s">
        <v>111</v>
      </c>
      <c r="D43" s="15">
        <f>E44</f>
        <v>300</v>
      </c>
      <c r="E43" s="19"/>
      <c r="F43" s="186"/>
    </row>
    <row r="44" spans="1:20" ht="15.75" thickBot="1">
      <c r="A44" s="175"/>
      <c r="B44" s="176">
        <v>491</v>
      </c>
      <c r="C44" s="136" t="s">
        <v>114</v>
      </c>
      <c r="D44" s="94"/>
      <c r="E44" s="20">
        <v>300</v>
      </c>
      <c r="F44" s="186"/>
      <c r="G44" s="162" t="s">
        <v>122</v>
      </c>
      <c r="H44" s="163" t="s">
        <v>123</v>
      </c>
      <c r="I44" s="163" t="s">
        <v>124</v>
      </c>
      <c r="J44" s="163"/>
      <c r="K44" s="163" t="s">
        <v>125</v>
      </c>
      <c r="L44" s="163"/>
      <c r="M44" s="163"/>
      <c r="N44" s="178" t="s">
        <v>13</v>
      </c>
      <c r="O44" t="s">
        <v>142</v>
      </c>
    </row>
    <row r="45" spans="1:20" ht="15.75" thickTop="1">
      <c r="A45" s="130" t="s">
        <v>121</v>
      </c>
      <c r="B45" s="220">
        <v>297</v>
      </c>
      <c r="C45" s="221" t="s">
        <v>145</v>
      </c>
      <c r="D45" s="215">
        <f>O45</f>
        <v>30</v>
      </c>
      <c r="E45" s="214"/>
      <c r="G45" s="166" t="s">
        <v>126</v>
      </c>
      <c r="H45" s="4">
        <v>15</v>
      </c>
      <c r="I45" s="179">
        <v>100</v>
      </c>
      <c r="J45" s="179"/>
      <c r="K45" s="179">
        <v>102</v>
      </c>
      <c r="L45" s="4"/>
      <c r="M45" s="4"/>
      <c r="N45" s="169"/>
      <c r="O45">
        <v>30</v>
      </c>
      <c r="P45" t="s">
        <v>144</v>
      </c>
    </row>
    <row r="46" spans="1:20">
      <c r="A46" s="128"/>
      <c r="B46" s="223">
        <v>786</v>
      </c>
      <c r="C46" s="225" t="s">
        <v>146</v>
      </c>
      <c r="D46" s="226"/>
      <c r="E46" s="227">
        <f>D45</f>
        <v>30</v>
      </c>
      <c r="F46" s="229"/>
      <c r="G46" s="166" t="s">
        <v>64</v>
      </c>
      <c r="H46" s="4">
        <v>20</v>
      </c>
      <c r="I46" s="179">
        <v>122</v>
      </c>
      <c r="J46" s="179"/>
      <c r="K46" s="179">
        <v>122</v>
      </c>
      <c r="L46" s="4"/>
      <c r="M46" s="4"/>
      <c r="N46" s="169"/>
      <c r="O46">
        <v>20</v>
      </c>
    </row>
    <row r="47" spans="1:20">
      <c r="B47" s="222">
        <v>297</v>
      </c>
      <c r="C47" s="188" t="s">
        <v>147</v>
      </c>
      <c r="D47" s="15">
        <f>O46</f>
        <v>20</v>
      </c>
      <c r="E47" s="19"/>
      <c r="G47" s="166" t="s">
        <v>127</v>
      </c>
      <c r="H47" s="4">
        <v>37</v>
      </c>
      <c r="I47" s="179">
        <v>105</v>
      </c>
      <c r="J47" s="179"/>
      <c r="K47" s="179">
        <v>103</v>
      </c>
      <c r="L47" s="4"/>
      <c r="M47" s="4"/>
      <c r="N47" s="169">
        <f>(I47-K47)*H47</f>
        <v>74</v>
      </c>
      <c r="O47">
        <v>0</v>
      </c>
    </row>
    <row r="48" spans="1:20">
      <c r="B48" s="223">
        <v>786</v>
      </c>
      <c r="C48" s="228" t="s">
        <v>146</v>
      </c>
      <c r="D48" s="133"/>
      <c r="E48" s="88">
        <f>D47</f>
        <v>20</v>
      </c>
      <c r="F48" s="229"/>
      <c r="G48" s="166" t="s">
        <v>128</v>
      </c>
      <c r="H48" s="4">
        <v>22</v>
      </c>
      <c r="I48" s="179">
        <v>113</v>
      </c>
      <c r="J48" s="179"/>
      <c r="K48" s="179">
        <v>100</v>
      </c>
      <c r="L48" s="4"/>
      <c r="M48" s="4"/>
      <c r="N48" s="169">
        <f>(I48-K48)*H48</f>
        <v>286</v>
      </c>
      <c r="O48" t="s">
        <v>143</v>
      </c>
      <c r="Q48" s="216">
        <v>686</v>
      </c>
      <c r="R48" s="198" t="s">
        <v>111</v>
      </c>
      <c r="S48" s="199">
        <v>74</v>
      </c>
      <c r="T48" s="200"/>
    </row>
    <row r="49" spans="1:20" ht="15.75" thickBot="1">
      <c r="B49" s="222">
        <v>686</v>
      </c>
      <c r="C49" s="188" t="s">
        <v>111</v>
      </c>
      <c r="D49" s="15">
        <v>74</v>
      </c>
      <c r="E49" s="19"/>
      <c r="G49" s="172"/>
      <c r="H49" s="144"/>
      <c r="I49" s="144" t="s">
        <v>129</v>
      </c>
      <c r="J49" s="181">
        <f>H45*I45+H46*I46+H47*I47+H48*I48</f>
        <v>10311</v>
      </c>
      <c r="K49" s="144" t="s">
        <v>130</v>
      </c>
      <c r="L49" s="144"/>
      <c r="M49" s="180" t="s">
        <v>19</v>
      </c>
      <c r="N49" s="173">
        <f>N48+N47</f>
        <v>360</v>
      </c>
      <c r="Q49" s="217">
        <v>786</v>
      </c>
      <c r="R49" s="218" t="s">
        <v>115</v>
      </c>
      <c r="S49" s="219"/>
      <c r="T49" s="205">
        <v>74</v>
      </c>
    </row>
    <row r="50" spans="1:20">
      <c r="B50" s="223">
        <v>297</v>
      </c>
      <c r="C50" s="228" t="s">
        <v>148</v>
      </c>
      <c r="D50" s="133"/>
      <c r="E50" s="88">
        <v>74</v>
      </c>
      <c r="G50" s="213"/>
    </row>
    <row r="51" spans="1:20">
      <c r="B51" s="222">
        <v>686</v>
      </c>
      <c r="C51" s="188" t="s">
        <v>111</v>
      </c>
      <c r="D51" s="15">
        <f>E52</f>
        <v>286</v>
      </c>
      <c r="E51" s="19"/>
    </row>
    <row r="52" spans="1:20" ht="15.75" thickBot="1">
      <c r="B52" s="224">
        <v>297</v>
      </c>
      <c r="C52" s="192" t="s">
        <v>149</v>
      </c>
      <c r="D52" s="94"/>
      <c r="E52" s="20">
        <v>286</v>
      </c>
    </row>
    <row r="53" spans="1:20" ht="15.75" thickTop="1">
      <c r="B53" s="177"/>
      <c r="C53" s="97"/>
      <c r="D53" s="15"/>
      <c r="E53" s="19"/>
    </row>
    <row r="54" spans="1:20">
      <c r="B54" s="96"/>
      <c r="C54" s="97"/>
      <c r="D54" s="15"/>
      <c r="E54" s="19"/>
    </row>
    <row r="55" spans="1:20">
      <c r="A55" s="128"/>
      <c r="B55" s="4"/>
      <c r="C55" s="11"/>
      <c r="D55" s="5"/>
      <c r="E55" s="5"/>
    </row>
    <row r="56" spans="1:20">
      <c r="A56" s="128"/>
      <c r="B56" s="4"/>
      <c r="C56" s="11"/>
      <c r="D56" s="5"/>
      <c r="E56" s="5"/>
    </row>
    <row r="57" spans="1:20">
      <c r="A57" s="128"/>
      <c r="B57" s="4"/>
      <c r="C57" s="11"/>
      <c r="D57" s="5"/>
      <c r="E57" s="5"/>
    </row>
    <row r="58" spans="1:20">
      <c r="A58" s="128"/>
      <c r="B58" s="4"/>
      <c r="C58" s="11"/>
      <c r="D58" s="5"/>
      <c r="E58" s="5"/>
    </row>
    <row r="59" spans="1:20">
      <c r="A59" s="128"/>
      <c r="B59" s="4"/>
      <c r="C59" s="11"/>
      <c r="D59" s="5"/>
      <c r="E59" s="5"/>
    </row>
    <row r="60" spans="1:20">
      <c r="A60" s="128"/>
      <c r="B60" s="4"/>
      <c r="C60" s="11"/>
      <c r="D60" s="5"/>
      <c r="E60" s="5"/>
    </row>
    <row r="61" spans="1:20">
      <c r="A61" s="128"/>
      <c r="B61" s="4"/>
      <c r="C61" s="11"/>
      <c r="D61" s="5"/>
      <c r="E61" s="5"/>
    </row>
    <row r="62" spans="1:20">
      <c r="A62" s="128"/>
      <c r="B62" s="4"/>
      <c r="C62" s="11"/>
      <c r="D62" s="5"/>
      <c r="E62" s="5"/>
    </row>
    <row r="63" spans="1:20">
      <c r="A63" s="128"/>
      <c r="B63" s="4"/>
      <c r="C63" s="11"/>
      <c r="D63" s="5"/>
      <c r="E63" s="5"/>
    </row>
    <row r="64" spans="1:20">
      <c r="A64" s="128"/>
      <c r="B64" s="4"/>
      <c r="C64" s="11"/>
      <c r="D64" s="5"/>
      <c r="E64" s="5"/>
    </row>
    <row r="65" spans="1:5">
      <c r="A65" s="128"/>
      <c r="B65" s="4"/>
      <c r="C65" s="11"/>
      <c r="D65" s="5"/>
      <c r="E65" s="5"/>
    </row>
    <row r="66" spans="1:5">
      <c r="A66" s="128"/>
      <c r="B66" s="4"/>
      <c r="C66" s="11"/>
      <c r="D66" s="5"/>
      <c r="E66" s="5"/>
    </row>
    <row r="67" spans="1:5">
      <c r="A67" s="128"/>
      <c r="B67" s="4"/>
      <c r="C67" s="11"/>
      <c r="D67" s="5"/>
      <c r="E67" s="5"/>
    </row>
    <row r="68" spans="1:5">
      <c r="A68" s="128"/>
      <c r="B68" s="4"/>
      <c r="C68" s="11"/>
      <c r="D68" s="5"/>
      <c r="E68" s="5"/>
    </row>
    <row r="69" spans="1:5">
      <c r="A69" s="128"/>
      <c r="B69" s="4"/>
      <c r="C69" s="11"/>
      <c r="D69" s="5"/>
      <c r="E69" s="5"/>
    </row>
    <row r="70" spans="1:5">
      <c r="A70" s="128"/>
      <c r="B70" s="4"/>
      <c r="C70" s="11"/>
      <c r="D70" s="5"/>
      <c r="E70" s="5"/>
    </row>
    <row r="71" spans="1:5">
      <c r="A71" s="128"/>
      <c r="B71" s="4"/>
      <c r="C71" s="11"/>
      <c r="D71" s="5"/>
      <c r="E71" s="5"/>
    </row>
    <row r="72" spans="1:5">
      <c r="A72" s="128"/>
      <c r="B72" s="4"/>
      <c r="C72" s="11"/>
      <c r="D72" s="5"/>
      <c r="E72" s="5"/>
    </row>
    <row r="73" spans="1:5">
      <c r="A73" s="128"/>
      <c r="B73" s="4"/>
      <c r="C73" s="11"/>
      <c r="D73" s="5"/>
      <c r="E73" s="5"/>
    </row>
    <row r="74" spans="1:5">
      <c r="A74" s="128"/>
      <c r="B74" s="4"/>
      <c r="C74" s="11"/>
      <c r="D74" s="5"/>
      <c r="E74" s="5"/>
    </row>
    <row r="75" spans="1:5">
      <c r="A75" s="128"/>
      <c r="B75" s="4"/>
      <c r="C75" s="11"/>
      <c r="D75" s="5"/>
      <c r="E75" s="5"/>
    </row>
    <row r="76" spans="1:5">
      <c r="A76" s="128"/>
      <c r="B76" s="4"/>
      <c r="C76" s="11"/>
      <c r="D76" s="5"/>
      <c r="E76" s="5"/>
    </row>
    <row r="77" spans="1:5">
      <c r="A77" s="128"/>
      <c r="B77" s="4"/>
      <c r="C77" s="11"/>
      <c r="D77" s="5"/>
      <c r="E77" s="5"/>
    </row>
    <row r="78" spans="1:5">
      <c r="A78" s="128"/>
      <c r="B78" s="4"/>
      <c r="C78" s="11"/>
      <c r="D78" s="5"/>
      <c r="E78" s="5"/>
    </row>
    <row r="79" spans="1:5">
      <c r="A79" s="128"/>
      <c r="B79" s="4"/>
      <c r="C79" s="11"/>
      <c r="D79" s="5"/>
      <c r="E79" s="5"/>
    </row>
    <row r="80" spans="1:5">
      <c r="A80" s="128"/>
      <c r="B80" s="4"/>
      <c r="C80" s="11"/>
      <c r="D80" s="5"/>
      <c r="E80" s="5"/>
    </row>
    <row r="81" spans="1:5">
      <c r="A81" s="128"/>
      <c r="B81" s="4"/>
      <c r="C81" s="11"/>
      <c r="D81" s="5"/>
      <c r="E81" s="5"/>
    </row>
    <row r="82" spans="1:5">
      <c r="A82" s="128"/>
      <c r="B82" s="4"/>
      <c r="C82" s="11"/>
      <c r="D82" s="5"/>
      <c r="E82" s="5"/>
    </row>
    <row r="83" spans="1:5">
      <c r="A83" s="128"/>
      <c r="B83" s="4"/>
      <c r="C83" s="11"/>
      <c r="D83" s="5"/>
      <c r="E83" s="5"/>
    </row>
    <row r="84" spans="1:5">
      <c r="A84" s="128"/>
      <c r="B84" s="4"/>
      <c r="C84" s="11"/>
      <c r="D84" s="5"/>
      <c r="E84" s="5"/>
    </row>
    <row r="85" spans="1:5">
      <c r="A85" s="128"/>
      <c r="B85" s="4"/>
      <c r="C85" s="11"/>
      <c r="D85" s="5"/>
      <c r="E85" s="5"/>
    </row>
    <row r="86" spans="1:5">
      <c r="A86" s="128"/>
      <c r="B86" s="4"/>
      <c r="C86" s="11"/>
      <c r="D86" s="5"/>
      <c r="E86" s="5"/>
    </row>
    <row r="87" spans="1:5">
      <c r="A87" s="128"/>
      <c r="B87" s="4"/>
      <c r="C87" s="11"/>
      <c r="D87" s="5"/>
      <c r="E87" s="5"/>
    </row>
    <row r="88" spans="1:5">
      <c r="A88" s="128"/>
      <c r="B88" s="4"/>
      <c r="C88" s="11"/>
      <c r="D88" s="5"/>
      <c r="E88" s="5"/>
    </row>
    <row r="89" spans="1:5">
      <c r="A89" s="128"/>
      <c r="B89" s="4"/>
      <c r="C89" s="11"/>
      <c r="D89" s="5"/>
      <c r="E89" s="5"/>
    </row>
    <row r="90" spans="1:5">
      <c r="A90" s="128"/>
      <c r="B90" s="4"/>
      <c r="C90" s="11"/>
      <c r="D90" s="5"/>
      <c r="E90" s="5"/>
    </row>
    <row r="91" spans="1:5">
      <c r="A91" s="128"/>
      <c r="B91" s="4"/>
      <c r="C91" s="11"/>
      <c r="D91" s="5"/>
      <c r="E91" s="5"/>
    </row>
    <row r="92" spans="1:5">
      <c r="A92" s="128"/>
      <c r="B92" s="4"/>
      <c r="C92" s="11"/>
      <c r="D92" s="5"/>
      <c r="E92" s="5"/>
    </row>
    <row r="93" spans="1:5">
      <c r="A93" s="128"/>
      <c r="B93" s="4"/>
      <c r="C93" s="11"/>
      <c r="D93" s="5"/>
      <c r="E93" s="5"/>
    </row>
    <row r="94" spans="1:5">
      <c r="A94" s="128"/>
      <c r="B94" s="4"/>
      <c r="C94" s="11"/>
      <c r="D94" s="5"/>
      <c r="E94" s="5"/>
    </row>
    <row r="95" spans="1:5">
      <c r="A95" s="128"/>
      <c r="B95" s="4"/>
      <c r="C95" s="11"/>
      <c r="D95" s="5"/>
      <c r="E95" s="5"/>
    </row>
    <row r="96" spans="1:5">
      <c r="A96" s="128"/>
      <c r="B96" s="4"/>
      <c r="C96" s="11"/>
      <c r="D96" s="5"/>
      <c r="E96" s="5"/>
    </row>
    <row r="97" spans="1:5">
      <c r="A97" s="128"/>
      <c r="B97" s="4"/>
      <c r="C97" s="11"/>
      <c r="D97" s="5"/>
      <c r="E97" s="5"/>
    </row>
    <row r="98" spans="1:5">
      <c r="A98" s="128"/>
      <c r="B98" s="4"/>
      <c r="C98" s="11"/>
      <c r="D98" s="5"/>
      <c r="E98" s="5"/>
    </row>
    <row r="99" spans="1:5">
      <c r="A99" s="128"/>
      <c r="B99" s="4"/>
      <c r="C99" s="11"/>
      <c r="D99" s="5"/>
      <c r="E99" s="5"/>
    </row>
    <row r="100" spans="1:5">
      <c r="A100" s="128"/>
      <c r="B100" s="4"/>
      <c r="C100" s="11"/>
      <c r="D100" s="5"/>
      <c r="E100" s="5"/>
    </row>
    <row r="101" spans="1:5">
      <c r="A101" s="128"/>
      <c r="B101" s="4"/>
      <c r="C101" s="11"/>
      <c r="D101" s="5"/>
      <c r="E101" s="5"/>
    </row>
    <row r="102" spans="1:5">
      <c r="A102" s="128"/>
      <c r="B102" s="4"/>
      <c r="C102" s="11"/>
      <c r="D102" s="5"/>
      <c r="E102" s="5"/>
    </row>
    <row r="103" spans="1:5">
      <c r="A103" s="128"/>
      <c r="B103" s="4"/>
      <c r="C103" s="11"/>
      <c r="D103" s="5"/>
      <c r="E103" s="5"/>
    </row>
    <row r="104" spans="1:5">
      <c r="A104" s="128"/>
      <c r="B104" s="4"/>
      <c r="C104" s="11"/>
      <c r="D104" s="5"/>
      <c r="E104" s="5"/>
    </row>
    <row r="105" spans="1:5">
      <c r="A105" s="128"/>
      <c r="B105" s="4"/>
      <c r="C105" s="11"/>
      <c r="D105" s="5"/>
      <c r="E105" s="5"/>
    </row>
    <row r="106" spans="1:5">
      <c r="A106" s="128"/>
      <c r="B106" s="4"/>
      <c r="C106" s="11"/>
      <c r="D106" s="5"/>
      <c r="E106" s="5"/>
    </row>
    <row r="107" spans="1:5">
      <c r="A107" s="128"/>
      <c r="B107" s="4"/>
      <c r="C107" s="11"/>
      <c r="D107" s="5"/>
      <c r="E107" s="5"/>
    </row>
    <row r="108" spans="1:5">
      <c r="A108" s="128"/>
      <c r="B108" s="4"/>
      <c r="C108" s="11"/>
      <c r="D108" s="5"/>
      <c r="E108" s="5"/>
    </row>
    <row r="109" spans="1:5">
      <c r="A109" s="128"/>
      <c r="B109" s="4"/>
      <c r="C109" s="11"/>
      <c r="D109" s="5"/>
      <c r="E109" s="5"/>
    </row>
    <row r="110" spans="1:5">
      <c r="A110" s="128"/>
      <c r="B110" s="4"/>
      <c r="C110" s="11"/>
      <c r="D110" s="5"/>
      <c r="E110" s="5"/>
    </row>
    <row r="111" spans="1:5">
      <c r="A111" s="128"/>
      <c r="B111" s="4"/>
      <c r="C111" s="11"/>
      <c r="D111" s="5"/>
      <c r="E111" s="5"/>
    </row>
    <row r="112" spans="1:5">
      <c r="A112" s="128"/>
      <c r="B112" s="4"/>
      <c r="C112" s="11"/>
      <c r="D112" s="5"/>
      <c r="E112" s="5"/>
    </row>
    <row r="113" spans="1:5">
      <c r="A113" s="128"/>
      <c r="B113" s="4"/>
      <c r="C113" s="11"/>
      <c r="D113" s="5"/>
      <c r="E113" s="5"/>
    </row>
    <row r="114" spans="1:5">
      <c r="A114" s="128"/>
      <c r="B114" s="4"/>
      <c r="C114" s="11"/>
      <c r="D114" s="5"/>
      <c r="E114" s="5"/>
    </row>
    <row r="115" spans="1:5">
      <c r="A115" s="128"/>
      <c r="B115" s="4"/>
      <c r="C115" s="11"/>
      <c r="D115" s="5"/>
      <c r="E115" s="5"/>
    </row>
    <row r="116" spans="1:5">
      <c r="A116" s="128"/>
      <c r="B116" s="4"/>
      <c r="C116" s="11"/>
      <c r="D116" s="5"/>
      <c r="E116" s="5"/>
    </row>
    <row r="117" spans="1:5">
      <c r="A117" s="128"/>
      <c r="B117" s="4"/>
      <c r="C117" s="11"/>
      <c r="D117" s="5"/>
      <c r="E117" s="5"/>
    </row>
    <row r="118" spans="1:5">
      <c r="A118" s="128"/>
      <c r="B118" s="4"/>
      <c r="C118" s="11"/>
      <c r="D118" s="5"/>
      <c r="E118" s="5"/>
    </row>
    <row r="119" spans="1:5">
      <c r="A119" s="128"/>
      <c r="B119" s="4"/>
      <c r="C119" s="11"/>
      <c r="D119" s="5"/>
      <c r="E119" s="5"/>
    </row>
    <row r="120" spans="1:5">
      <c r="A120" s="128"/>
      <c r="B120" s="4"/>
      <c r="C120" s="11"/>
      <c r="D120" s="5"/>
      <c r="E120" s="5"/>
    </row>
    <row r="121" spans="1:5">
      <c r="A121" s="128"/>
      <c r="B121" s="4"/>
      <c r="C121" s="11"/>
      <c r="D121" s="5"/>
      <c r="E121" s="5"/>
    </row>
    <row r="122" spans="1:5">
      <c r="A122" s="128"/>
      <c r="B122" s="4"/>
      <c r="C122" s="11"/>
      <c r="D122" s="5"/>
      <c r="E122" s="5"/>
    </row>
    <row r="123" spans="1:5">
      <c r="A123" s="128"/>
      <c r="B123" s="4"/>
      <c r="C123" s="11"/>
      <c r="D123" s="5"/>
      <c r="E123" s="5"/>
    </row>
    <row r="124" spans="1:5">
      <c r="A124" s="128"/>
      <c r="B124" s="4"/>
      <c r="C124" s="11"/>
      <c r="D124" s="5"/>
      <c r="E124" s="5"/>
    </row>
    <row r="125" spans="1:5">
      <c r="A125" s="128"/>
      <c r="B125" s="4"/>
      <c r="C125" s="11"/>
      <c r="D125" s="5"/>
      <c r="E125" s="5"/>
    </row>
    <row r="126" spans="1:5">
      <c r="A126" s="128"/>
      <c r="B126" s="4"/>
      <c r="C126" s="11"/>
      <c r="D126" s="5"/>
      <c r="E126" s="5"/>
    </row>
    <row r="127" spans="1:5">
      <c r="A127" s="128"/>
      <c r="B127" s="4"/>
      <c r="C127" s="11"/>
      <c r="D127" s="5"/>
      <c r="E127" s="5"/>
    </row>
    <row r="128" spans="1:5">
      <c r="A128" s="128"/>
      <c r="B128" s="4"/>
      <c r="C128" s="11"/>
      <c r="D128" s="5"/>
      <c r="E128" s="5"/>
    </row>
    <row r="129" spans="1:5">
      <c r="A129" s="128"/>
      <c r="B129" s="4"/>
      <c r="C129" s="11"/>
      <c r="D129" s="5"/>
      <c r="E129" s="5"/>
    </row>
    <row r="130" spans="1:5">
      <c r="A130" s="128"/>
      <c r="B130" s="4"/>
      <c r="C130" s="11"/>
      <c r="D130" s="5"/>
      <c r="E130" s="5"/>
    </row>
    <row r="131" spans="1:5">
      <c r="A131" s="128"/>
      <c r="B131" s="4"/>
      <c r="C131" s="11"/>
      <c r="D131" s="5"/>
      <c r="E131" s="5"/>
    </row>
    <row r="132" spans="1:5">
      <c r="A132" s="128"/>
      <c r="B132" s="4"/>
      <c r="C132" s="11"/>
      <c r="D132" s="5"/>
      <c r="E132" s="5"/>
    </row>
    <row r="133" spans="1:5">
      <c r="A133" s="128"/>
      <c r="B133" s="4"/>
      <c r="C133" s="11"/>
      <c r="D133" s="5"/>
      <c r="E133" s="5"/>
    </row>
    <row r="134" spans="1:5">
      <c r="A134" s="128"/>
      <c r="B134" s="4"/>
      <c r="C134" s="11"/>
      <c r="D134" s="5"/>
      <c r="E134" s="5"/>
    </row>
    <row r="135" spans="1:5">
      <c r="A135" s="128"/>
      <c r="B135" s="4"/>
      <c r="C135" s="11"/>
      <c r="D135" s="5"/>
      <c r="E135" s="5"/>
    </row>
    <row r="136" spans="1:5">
      <c r="A136" s="128"/>
      <c r="B136" s="4"/>
      <c r="C136" s="11"/>
      <c r="D136" s="5"/>
      <c r="E136" s="5"/>
    </row>
    <row r="137" spans="1:5">
      <c r="A137" s="128"/>
      <c r="B137" s="4"/>
      <c r="C137" s="11"/>
      <c r="D137" s="5"/>
      <c r="E137" s="5"/>
    </row>
    <row r="138" spans="1:5">
      <c r="A138" s="128"/>
      <c r="B138" s="4"/>
      <c r="C138" s="11"/>
      <c r="D138" s="5"/>
      <c r="E138" s="5"/>
    </row>
    <row r="139" spans="1:5">
      <c r="A139" s="128"/>
      <c r="B139" s="4"/>
      <c r="C139" s="11"/>
      <c r="D139" s="5"/>
      <c r="E139" s="5"/>
    </row>
    <row r="140" spans="1:5">
      <c r="A140" s="128"/>
      <c r="B140" s="4"/>
      <c r="C140" s="11"/>
      <c r="D140" s="5"/>
      <c r="E140" s="5"/>
    </row>
    <row r="141" spans="1:5">
      <c r="A141" s="128"/>
      <c r="B141" s="4"/>
      <c r="C141" s="11"/>
      <c r="D141" s="5"/>
      <c r="E141" s="5"/>
    </row>
    <row r="142" spans="1:5">
      <c r="A142" s="128"/>
      <c r="B142" s="4"/>
      <c r="C142" s="11"/>
      <c r="D142" s="5"/>
      <c r="E142" s="5"/>
    </row>
    <row r="143" spans="1:5">
      <c r="A143" s="128"/>
      <c r="B143" s="4"/>
      <c r="C143" s="11"/>
      <c r="D143" s="5"/>
      <c r="E143" s="5"/>
    </row>
    <row r="144" spans="1:5">
      <c r="A144" s="128"/>
      <c r="B144" s="4"/>
      <c r="C144" s="11"/>
      <c r="D144" s="5"/>
      <c r="E144" s="5"/>
    </row>
    <row r="145" spans="1:5">
      <c r="A145" s="128"/>
      <c r="B145" s="4"/>
      <c r="C145" s="11"/>
      <c r="D145" s="5"/>
      <c r="E145" s="5"/>
    </row>
    <row r="146" spans="1:5">
      <c r="A146" s="128"/>
      <c r="B146" s="4"/>
      <c r="C146" s="11"/>
      <c r="D146" s="5"/>
      <c r="E146" s="5"/>
    </row>
    <row r="147" spans="1:5">
      <c r="A147" s="128"/>
      <c r="B147" s="4"/>
      <c r="C147" s="11"/>
      <c r="D147" s="5"/>
      <c r="E147" s="5"/>
    </row>
    <row r="148" spans="1:5">
      <c r="A148" s="128"/>
      <c r="B148" s="4"/>
      <c r="C148" s="11"/>
      <c r="D148" s="5"/>
      <c r="E148" s="5"/>
    </row>
    <row r="149" spans="1:5">
      <c r="A149" s="128"/>
      <c r="B149" s="4"/>
      <c r="C149" s="11"/>
      <c r="D149" s="5"/>
      <c r="E149" s="5"/>
    </row>
    <row r="150" spans="1:5">
      <c r="A150" s="128"/>
      <c r="B150" s="4"/>
      <c r="C150" s="11"/>
      <c r="D150" s="5"/>
      <c r="E150" s="5"/>
    </row>
    <row r="151" spans="1:5">
      <c r="A151" s="128"/>
      <c r="B151" s="4"/>
      <c r="C151" s="11"/>
      <c r="D151" s="5"/>
      <c r="E151" s="5"/>
    </row>
    <row r="152" spans="1:5">
      <c r="A152" s="128"/>
      <c r="B152" s="4"/>
      <c r="C152" s="11"/>
      <c r="D152" s="5"/>
      <c r="E152" s="5"/>
    </row>
    <row r="153" spans="1:5">
      <c r="A153" s="128"/>
      <c r="B153" s="4"/>
      <c r="C153" s="11"/>
      <c r="D153" s="5"/>
      <c r="E153" s="5"/>
    </row>
    <row r="154" spans="1:5">
      <c r="A154" s="128"/>
      <c r="B154" s="4"/>
      <c r="C154" s="11"/>
      <c r="D154" s="5"/>
      <c r="E154" s="5"/>
    </row>
    <row r="155" spans="1:5">
      <c r="A155" s="128"/>
      <c r="B155" s="4"/>
      <c r="C155" s="11"/>
      <c r="D155" s="5"/>
      <c r="E155" s="5"/>
    </row>
    <row r="156" spans="1:5">
      <c r="A156" s="128"/>
      <c r="B156" s="4"/>
      <c r="C156" s="11"/>
      <c r="D156" s="5"/>
      <c r="E156" s="5"/>
    </row>
    <row r="157" spans="1:5">
      <c r="A157" s="128"/>
      <c r="B157" s="4"/>
      <c r="C157" s="11"/>
      <c r="D157" s="5"/>
      <c r="E157" s="5"/>
    </row>
    <row r="158" spans="1:5">
      <c r="A158" s="128"/>
      <c r="B158" s="4"/>
      <c r="C158" s="11"/>
      <c r="D158" s="5"/>
      <c r="E158" s="5"/>
    </row>
    <row r="159" spans="1:5">
      <c r="A159" s="128"/>
      <c r="B159" s="4"/>
      <c r="C159" s="11"/>
      <c r="D159" s="5"/>
      <c r="E159" s="5"/>
    </row>
    <row r="160" spans="1:5">
      <c r="A160" s="128"/>
      <c r="B160" s="4"/>
      <c r="C160" s="11"/>
      <c r="D160" s="5"/>
      <c r="E160" s="5"/>
    </row>
    <row r="161" spans="1:5">
      <c r="A161" s="128"/>
      <c r="B161" s="4"/>
      <c r="C161" s="11"/>
      <c r="D161" s="5"/>
      <c r="E161" s="5"/>
    </row>
    <row r="162" spans="1:5">
      <c r="A162" s="128"/>
      <c r="B162" s="4"/>
      <c r="C162" s="11"/>
      <c r="D162" s="5"/>
      <c r="E162" s="5"/>
    </row>
    <row r="163" spans="1:5">
      <c r="A163" s="128"/>
      <c r="B163" s="4"/>
      <c r="C163" s="11"/>
      <c r="D163" s="5"/>
      <c r="E163" s="5"/>
    </row>
    <row r="164" spans="1:5">
      <c r="A164" s="128"/>
      <c r="B164" s="4"/>
      <c r="C164" s="11"/>
      <c r="D164" s="5"/>
      <c r="E164" s="5"/>
    </row>
    <row r="165" spans="1:5">
      <c r="A165" s="128"/>
      <c r="B165" s="4"/>
      <c r="C165" s="11"/>
      <c r="D165" s="5"/>
      <c r="E165" s="5"/>
    </row>
    <row r="166" spans="1:5">
      <c r="A166" s="128"/>
      <c r="B166" s="4"/>
      <c r="C166" s="11"/>
      <c r="D166" s="5"/>
      <c r="E166" s="5"/>
    </row>
    <row r="167" spans="1:5">
      <c r="A167" s="128"/>
      <c r="B167" s="4"/>
      <c r="C167" s="11"/>
      <c r="D167" s="5"/>
      <c r="E167" s="5"/>
    </row>
    <row r="168" spans="1:5">
      <c r="A168" s="128"/>
      <c r="B168" s="4"/>
      <c r="C168" s="11"/>
      <c r="D168" s="5"/>
      <c r="E168" s="5"/>
    </row>
    <row r="169" spans="1:5">
      <c r="A169" s="128"/>
      <c r="B169" s="4"/>
      <c r="C169" s="11"/>
      <c r="D169" s="5"/>
      <c r="E169" s="5"/>
    </row>
    <row r="170" spans="1:5">
      <c r="A170" s="128"/>
      <c r="B170" s="4"/>
      <c r="C170" s="11"/>
      <c r="D170" s="5"/>
      <c r="E170" s="5"/>
    </row>
    <row r="171" spans="1:5">
      <c r="A171" s="128"/>
      <c r="B171" s="4"/>
      <c r="C171" s="11"/>
      <c r="D171" s="5"/>
      <c r="E171" s="5"/>
    </row>
    <row r="172" spans="1:5">
      <c r="A172" s="128"/>
      <c r="B172" s="4"/>
      <c r="C172" s="11"/>
      <c r="D172" s="5"/>
      <c r="E172" s="5"/>
    </row>
    <row r="173" spans="1:5">
      <c r="A173" s="128"/>
      <c r="B173" s="4"/>
      <c r="C173" s="11"/>
      <c r="D173" s="5"/>
      <c r="E173" s="5"/>
    </row>
    <row r="174" spans="1:5">
      <c r="A174" s="128"/>
      <c r="B174" s="4"/>
      <c r="C174" s="11"/>
      <c r="D174" s="5"/>
      <c r="E174" s="5"/>
    </row>
    <row r="175" spans="1:5">
      <c r="A175" s="128"/>
      <c r="B175" s="4"/>
      <c r="C175" s="11"/>
      <c r="D175" s="5"/>
      <c r="E175" s="5"/>
    </row>
    <row r="176" spans="1:5">
      <c r="A176" s="128"/>
      <c r="B176" s="4"/>
      <c r="C176" s="11"/>
      <c r="D176" s="5"/>
      <c r="E176" s="5"/>
    </row>
    <row r="177" spans="1:5">
      <c r="A177" s="128"/>
      <c r="B177" s="4"/>
      <c r="C177" s="11"/>
      <c r="D177" s="5"/>
      <c r="E177" s="5"/>
    </row>
    <row r="178" spans="1:5">
      <c r="A178" s="128"/>
      <c r="B178" s="4"/>
      <c r="C178" s="11"/>
      <c r="D178" s="5"/>
      <c r="E178" s="5"/>
    </row>
    <row r="179" spans="1:5">
      <c r="A179" s="128"/>
      <c r="B179" s="4"/>
      <c r="C179" s="11"/>
      <c r="D179" s="5"/>
      <c r="E179" s="5"/>
    </row>
    <row r="180" spans="1:5">
      <c r="A180" s="128"/>
      <c r="B180" s="4"/>
      <c r="C180" s="11"/>
      <c r="D180" s="5"/>
      <c r="E180" s="5"/>
    </row>
    <row r="181" spans="1:5">
      <c r="A181" s="128"/>
      <c r="B181" s="4"/>
      <c r="C181" s="11"/>
      <c r="D181" s="5"/>
      <c r="E181" s="5"/>
    </row>
    <row r="182" spans="1:5">
      <c r="A182" s="128"/>
      <c r="B182" s="4"/>
      <c r="C182" s="11"/>
      <c r="D182" s="5"/>
      <c r="E182" s="5"/>
    </row>
    <row r="183" spans="1:5">
      <c r="A183" s="128"/>
      <c r="B183" s="4"/>
      <c r="C183" s="11"/>
      <c r="D183" s="5"/>
      <c r="E183" s="5"/>
    </row>
    <row r="184" spans="1:5">
      <c r="A184" s="128"/>
      <c r="B184" s="4"/>
      <c r="C184" s="11"/>
      <c r="D184" s="5"/>
      <c r="E184" s="5"/>
    </row>
    <row r="185" spans="1:5">
      <c r="A185" s="128"/>
      <c r="B185" s="4"/>
      <c r="C185" s="11"/>
      <c r="D185" s="5"/>
      <c r="E185" s="5"/>
    </row>
    <row r="186" spans="1:5">
      <c r="A186" s="128"/>
      <c r="B186" s="4"/>
      <c r="C186" s="11"/>
      <c r="D186" s="5"/>
      <c r="E186" s="5"/>
    </row>
    <row r="187" spans="1:5">
      <c r="A187" s="128"/>
      <c r="B187" s="4"/>
      <c r="C187" s="11"/>
      <c r="D187" s="5"/>
      <c r="E187" s="5"/>
    </row>
    <row r="188" spans="1:5">
      <c r="A188" s="128"/>
      <c r="B188" s="4"/>
      <c r="C188" s="11"/>
      <c r="D188" s="5"/>
      <c r="E188" s="5"/>
    </row>
    <row r="189" spans="1:5">
      <c r="A189" s="128"/>
      <c r="B189" s="4"/>
      <c r="C189" s="11"/>
      <c r="D189" s="5"/>
      <c r="E189" s="5"/>
    </row>
    <row r="190" spans="1:5">
      <c r="A190" s="128"/>
      <c r="B190" s="4"/>
      <c r="C190" s="11"/>
      <c r="D190" s="5"/>
      <c r="E190" s="5"/>
    </row>
    <row r="191" spans="1:5">
      <c r="A191" s="128"/>
      <c r="B191" s="4"/>
      <c r="C191" s="11"/>
      <c r="D191" s="5"/>
      <c r="E191" s="5"/>
    </row>
    <row r="192" spans="1:5">
      <c r="A192" s="128"/>
      <c r="B192" s="4"/>
      <c r="C192" s="11"/>
      <c r="D192" s="5"/>
      <c r="E192" s="5"/>
    </row>
    <row r="193" spans="1:5">
      <c r="A193" s="128"/>
      <c r="B193" s="4"/>
      <c r="C193" s="11"/>
      <c r="D193" s="5"/>
      <c r="E193" s="5"/>
    </row>
    <row r="194" spans="1:5">
      <c r="A194" s="128"/>
      <c r="B194" s="4"/>
      <c r="C194" s="11"/>
      <c r="D194" s="5"/>
      <c r="E194" s="5"/>
    </row>
    <row r="195" spans="1:5">
      <c r="A195" s="128"/>
      <c r="B195" s="4"/>
      <c r="C195" s="11"/>
      <c r="D195" s="5"/>
      <c r="E195" s="5"/>
    </row>
    <row r="196" spans="1:5">
      <c r="A196" s="128"/>
      <c r="B196" s="4"/>
      <c r="C196" s="11"/>
      <c r="D196" s="5"/>
      <c r="E196" s="5"/>
    </row>
    <row r="197" spans="1:5">
      <c r="A197" s="128"/>
      <c r="B197" s="4"/>
      <c r="C197" s="11"/>
      <c r="D197" s="5"/>
      <c r="E197" s="5"/>
    </row>
    <row r="198" spans="1:5">
      <c r="A198" s="128"/>
      <c r="B198" s="4"/>
      <c r="C198" s="11"/>
      <c r="D198" s="5"/>
      <c r="E198" s="5"/>
    </row>
    <row r="199" spans="1:5">
      <c r="A199" s="128"/>
      <c r="B199" s="4"/>
      <c r="C199" s="11"/>
      <c r="D199" s="5"/>
      <c r="E199" s="5"/>
    </row>
    <row r="200" spans="1:5">
      <c r="A200" s="128"/>
      <c r="B200" s="4"/>
      <c r="C200" s="11"/>
      <c r="D200" s="5"/>
      <c r="E200" s="5"/>
    </row>
    <row r="201" spans="1:5">
      <c r="A201" s="128"/>
      <c r="B201" s="4"/>
      <c r="C201" s="11"/>
      <c r="D201" s="5"/>
      <c r="E201" s="5"/>
    </row>
    <row r="202" spans="1:5">
      <c r="A202" s="128"/>
      <c r="B202" s="4"/>
      <c r="C202" s="11"/>
      <c r="D202" s="5"/>
      <c r="E202" s="5"/>
    </row>
    <row r="203" spans="1:5">
      <c r="A203" s="128"/>
      <c r="B203" s="4"/>
      <c r="C203" s="11"/>
      <c r="D203" s="5"/>
      <c r="E203" s="5"/>
    </row>
    <row r="204" spans="1:5">
      <c r="A204" s="128"/>
      <c r="B204" s="4"/>
      <c r="C204" s="11"/>
      <c r="D204" s="5"/>
      <c r="E204" s="5"/>
    </row>
    <row r="205" spans="1:5">
      <c r="A205" s="128"/>
      <c r="B205" s="4"/>
      <c r="C205" s="11"/>
      <c r="D205" s="5"/>
      <c r="E205" s="5"/>
    </row>
    <row r="206" spans="1:5">
      <c r="A206" s="128"/>
      <c r="B206" s="4"/>
      <c r="C206" s="11"/>
      <c r="D206" s="5"/>
      <c r="E206" s="5"/>
    </row>
    <row r="207" spans="1:5">
      <c r="A207" s="128"/>
      <c r="B207" s="4"/>
      <c r="C207" s="11"/>
      <c r="D207" s="5"/>
      <c r="E207" s="5"/>
    </row>
    <row r="208" spans="1:5">
      <c r="A208" s="128"/>
      <c r="B208" s="4"/>
      <c r="C208" s="11"/>
      <c r="D208" s="5"/>
      <c r="E208" s="5"/>
    </row>
    <row r="209" spans="1:5">
      <c r="A209" s="128"/>
      <c r="B209" s="4"/>
      <c r="C209" s="11"/>
      <c r="D209" s="5"/>
      <c r="E209" s="5"/>
    </row>
    <row r="210" spans="1:5">
      <c r="A210" s="128"/>
      <c r="B210" s="4"/>
      <c r="C210" s="11"/>
      <c r="D210" s="5"/>
      <c r="E210" s="5"/>
    </row>
    <row r="211" spans="1:5">
      <c r="A211" s="128"/>
      <c r="B211" s="4"/>
      <c r="C211" s="11"/>
      <c r="D211" s="5"/>
      <c r="E211" s="5"/>
    </row>
    <row r="212" spans="1:5">
      <c r="A212" s="128"/>
      <c r="B212" s="4"/>
      <c r="C212" s="11"/>
      <c r="D212" s="5"/>
      <c r="E212" s="5"/>
    </row>
    <row r="213" spans="1:5">
      <c r="A213" s="128"/>
      <c r="B213" s="4"/>
      <c r="C213" s="11"/>
      <c r="D213" s="5"/>
      <c r="E213" s="5"/>
    </row>
    <row r="214" spans="1:5">
      <c r="A214" s="128"/>
      <c r="B214" s="4"/>
      <c r="C214" s="11"/>
      <c r="D214" s="5"/>
      <c r="E214" s="5"/>
    </row>
    <row r="215" spans="1:5">
      <c r="A215" s="128"/>
      <c r="B215" s="4"/>
      <c r="C215" s="11"/>
      <c r="D215" s="5"/>
      <c r="E215" s="5"/>
    </row>
    <row r="216" spans="1:5">
      <c r="A216" s="128"/>
      <c r="B216" s="4"/>
      <c r="C216" s="11"/>
      <c r="D216" s="5"/>
      <c r="E216" s="5"/>
    </row>
    <row r="217" spans="1:5">
      <c r="A217" s="128"/>
      <c r="B217" s="4"/>
      <c r="C217" s="11"/>
      <c r="D217" s="5"/>
      <c r="E217" s="5"/>
    </row>
    <row r="218" spans="1:5">
      <c r="A218" s="128"/>
      <c r="B218" s="4"/>
      <c r="C218" s="11"/>
      <c r="D218" s="5"/>
      <c r="E218" s="5"/>
    </row>
    <row r="219" spans="1:5">
      <c r="A219" s="128"/>
      <c r="B219" s="4"/>
      <c r="C219" s="11"/>
      <c r="D219" s="5"/>
      <c r="E219" s="5"/>
    </row>
    <row r="220" spans="1:5">
      <c r="A220" s="128"/>
      <c r="B220" s="4"/>
      <c r="C220" s="11"/>
      <c r="D220" s="5"/>
      <c r="E220" s="5"/>
    </row>
    <row r="221" spans="1:5">
      <c r="A221" s="128"/>
      <c r="B221" s="4"/>
      <c r="C221" s="11"/>
      <c r="D221" s="5"/>
      <c r="E221" s="5"/>
    </row>
    <row r="222" spans="1:5">
      <c r="A222" s="128"/>
      <c r="B222" s="4"/>
      <c r="C222" s="11"/>
      <c r="D222" s="5"/>
      <c r="E222" s="5"/>
    </row>
    <row r="223" spans="1:5">
      <c r="A223" s="128"/>
      <c r="B223" s="4"/>
      <c r="C223" s="11"/>
      <c r="D223" s="5"/>
      <c r="E223" s="5"/>
    </row>
    <row r="224" spans="1:5">
      <c r="A224" s="128"/>
      <c r="B224" s="4"/>
      <c r="C224" s="11"/>
      <c r="D224" s="5"/>
      <c r="E224" s="5"/>
    </row>
    <row r="225" spans="1:5">
      <c r="A225" s="128"/>
      <c r="B225" s="4"/>
      <c r="C225" s="11"/>
      <c r="D225" s="5"/>
      <c r="E225" s="5"/>
    </row>
    <row r="226" spans="1:5">
      <c r="A226" s="128"/>
      <c r="B226" s="4"/>
      <c r="C226" s="11"/>
      <c r="D226" s="5"/>
      <c r="E226" s="5"/>
    </row>
    <row r="227" spans="1:5">
      <c r="A227" s="128"/>
      <c r="B227" s="4"/>
      <c r="C227" s="11"/>
      <c r="D227" s="5"/>
      <c r="E227" s="5"/>
    </row>
    <row r="228" spans="1:5">
      <c r="A228" s="128"/>
      <c r="B228" s="4"/>
      <c r="C228" s="11"/>
      <c r="D228" s="5"/>
      <c r="E228" s="5"/>
    </row>
    <row r="229" spans="1:5">
      <c r="A229" s="128"/>
      <c r="B229" s="4"/>
      <c r="C229" s="11"/>
      <c r="D229" s="5"/>
      <c r="E229" s="5"/>
    </row>
    <row r="230" spans="1:5">
      <c r="A230" s="128"/>
      <c r="B230" s="4"/>
      <c r="C230" s="11"/>
      <c r="D230" s="5"/>
      <c r="E230" s="5"/>
    </row>
    <row r="231" spans="1:5">
      <c r="A231" s="128"/>
      <c r="B231" s="4"/>
      <c r="C231" s="11"/>
      <c r="D231" s="5"/>
      <c r="E231" s="5"/>
    </row>
    <row r="232" spans="1:5">
      <c r="A232" s="128"/>
      <c r="B232" s="4"/>
      <c r="C232" s="11"/>
      <c r="D232" s="5"/>
      <c r="E232" s="5"/>
    </row>
    <row r="233" spans="1:5">
      <c r="A233" s="128"/>
      <c r="B233" s="4"/>
      <c r="C233" s="11"/>
      <c r="D233" s="5"/>
      <c r="E233" s="5"/>
    </row>
    <row r="234" spans="1:5">
      <c r="A234" s="128"/>
      <c r="B234" s="4"/>
      <c r="C234" s="11"/>
      <c r="D234" s="5"/>
      <c r="E234" s="5"/>
    </row>
    <row r="235" spans="1:5">
      <c r="A235" s="128"/>
      <c r="B235" s="4"/>
      <c r="C235" s="11"/>
      <c r="D235" s="5"/>
      <c r="E235" s="5"/>
    </row>
    <row r="236" spans="1:5">
      <c r="A236" s="128"/>
      <c r="B236" s="4"/>
      <c r="C236" s="11"/>
      <c r="D236" s="5"/>
      <c r="E236" s="5"/>
    </row>
    <row r="237" spans="1:5">
      <c r="A237" s="128"/>
      <c r="B237" s="4"/>
      <c r="C237" s="11"/>
      <c r="D237" s="5"/>
      <c r="E237" s="5"/>
    </row>
    <row r="238" spans="1:5">
      <c r="A238" s="128"/>
      <c r="B238" s="4"/>
      <c r="C238" s="11"/>
      <c r="D238" s="5"/>
      <c r="E238" s="5"/>
    </row>
    <row r="239" spans="1:5">
      <c r="A239" s="128"/>
      <c r="B239" s="4"/>
      <c r="C239" s="11"/>
      <c r="D239" s="5"/>
      <c r="E239" s="5"/>
    </row>
    <row r="240" spans="1:5">
      <c r="A240" s="128"/>
      <c r="B240" s="4"/>
      <c r="C240" s="11"/>
      <c r="D240" s="5"/>
      <c r="E240" s="5"/>
    </row>
    <row r="241" spans="1:5">
      <c r="A241" s="128"/>
      <c r="B241" s="4"/>
      <c r="C241" s="11"/>
      <c r="D241" s="5"/>
      <c r="E241" s="5"/>
    </row>
    <row r="242" spans="1:5">
      <c r="A242" s="128"/>
      <c r="B242" s="4"/>
      <c r="C242" s="11"/>
      <c r="D242" s="5"/>
      <c r="E242" s="5"/>
    </row>
    <row r="243" spans="1:5">
      <c r="A243" s="128"/>
      <c r="B243" s="4"/>
      <c r="C243" s="11"/>
      <c r="D243" s="5"/>
      <c r="E243" s="5"/>
    </row>
    <row r="244" spans="1:5">
      <c r="A244" s="128"/>
      <c r="B244" s="4"/>
      <c r="C244" s="11"/>
      <c r="D244" s="5"/>
      <c r="E244" s="5"/>
    </row>
    <row r="245" spans="1:5">
      <c r="A245" s="128"/>
      <c r="B245" s="4"/>
      <c r="C245" s="11"/>
      <c r="D245" s="5"/>
      <c r="E245" s="5"/>
    </row>
    <row r="246" spans="1:5">
      <c r="A246" s="128"/>
      <c r="B246" s="4"/>
      <c r="C246" s="11"/>
      <c r="D246" s="5"/>
      <c r="E246" s="5"/>
    </row>
    <row r="247" spans="1:5">
      <c r="A247" s="128"/>
      <c r="B247" s="4"/>
      <c r="C247" s="11"/>
      <c r="D247" s="5"/>
      <c r="E247" s="5"/>
    </row>
    <row r="248" spans="1:5">
      <c r="A248" s="128"/>
      <c r="B248" s="4"/>
      <c r="C248" s="11"/>
      <c r="D248" s="5"/>
      <c r="E248" s="5"/>
    </row>
    <row r="249" spans="1:5">
      <c r="A249" s="128"/>
      <c r="B249" s="4"/>
      <c r="C249" s="11"/>
      <c r="D249" s="5"/>
      <c r="E249" s="5"/>
    </row>
    <row r="250" spans="1:5">
      <c r="A250" s="128"/>
      <c r="B250" s="4"/>
      <c r="C250" s="11"/>
      <c r="D250" s="5"/>
      <c r="E250" s="5"/>
    </row>
    <row r="251" spans="1:5">
      <c r="A251" s="128"/>
      <c r="B251" s="4"/>
      <c r="C251" s="11"/>
      <c r="D251" s="5"/>
      <c r="E251" s="5"/>
    </row>
    <row r="252" spans="1:5">
      <c r="A252" s="128"/>
      <c r="B252" s="4"/>
      <c r="C252" s="11"/>
      <c r="D252" s="5"/>
      <c r="E252" s="5"/>
    </row>
    <row r="253" spans="1:5">
      <c r="A253" s="128"/>
      <c r="B253" s="4"/>
      <c r="C253" s="11"/>
      <c r="D253" s="5"/>
      <c r="E253" s="5"/>
    </row>
    <row r="254" spans="1:5">
      <c r="A254" s="128"/>
      <c r="B254" s="4"/>
      <c r="C254" s="11"/>
      <c r="D254" s="5"/>
      <c r="E254" s="5"/>
    </row>
    <row r="255" spans="1:5">
      <c r="A255" s="128"/>
      <c r="B255" s="4"/>
      <c r="C255" s="11"/>
      <c r="D255" s="5"/>
      <c r="E255" s="5"/>
    </row>
    <row r="256" spans="1:5">
      <c r="A256" s="128"/>
      <c r="B256" s="4"/>
      <c r="C256" s="11"/>
      <c r="D256" s="5"/>
      <c r="E256" s="5"/>
    </row>
    <row r="257" spans="1:5">
      <c r="A257" s="128"/>
      <c r="B257" s="4"/>
      <c r="C257" s="11"/>
      <c r="D257" s="5"/>
      <c r="E257" s="5"/>
    </row>
    <row r="258" spans="1:5">
      <c r="A258" s="128"/>
      <c r="B258" s="4"/>
      <c r="C258" s="11"/>
      <c r="D258" s="5"/>
      <c r="E258" s="5"/>
    </row>
    <row r="259" spans="1:5">
      <c r="A259" s="128"/>
      <c r="B259" s="4"/>
      <c r="C259" s="11"/>
      <c r="D259" s="5"/>
      <c r="E259" s="5"/>
    </row>
    <row r="260" spans="1:5">
      <c r="A260" s="128"/>
      <c r="B260" s="4"/>
      <c r="C260" s="11"/>
      <c r="D260" s="5"/>
      <c r="E260" s="5"/>
    </row>
    <row r="261" spans="1:5">
      <c r="A261" s="128"/>
      <c r="B261" s="4"/>
      <c r="C261" s="11"/>
      <c r="D261" s="5"/>
      <c r="E261" s="5"/>
    </row>
    <row r="262" spans="1:5">
      <c r="A262" s="128"/>
      <c r="B262" s="4"/>
      <c r="C262" s="11"/>
      <c r="D262" s="5"/>
      <c r="E262" s="5"/>
    </row>
    <row r="263" spans="1:5">
      <c r="A263" s="128"/>
      <c r="B263" s="4"/>
      <c r="C263" s="11"/>
      <c r="D263" s="5"/>
      <c r="E263" s="5"/>
    </row>
    <row r="264" spans="1:5">
      <c r="A264" s="128"/>
      <c r="B264" s="4"/>
      <c r="C264" s="11"/>
      <c r="D264" s="5"/>
      <c r="E264" s="5"/>
    </row>
    <row r="265" spans="1:5">
      <c r="A265" s="128"/>
      <c r="B265" s="4"/>
      <c r="C265" s="11"/>
      <c r="D265" s="5"/>
      <c r="E265" s="5"/>
    </row>
    <row r="266" spans="1:5">
      <c r="A266" s="128"/>
      <c r="B266" s="4"/>
      <c r="C266" s="11"/>
      <c r="D266" s="5"/>
      <c r="E266" s="5"/>
    </row>
    <row r="267" spans="1:5">
      <c r="A267" s="128"/>
      <c r="B267" s="4"/>
      <c r="C267" s="11"/>
      <c r="D267" s="5"/>
      <c r="E267" s="5"/>
    </row>
    <row r="268" spans="1:5">
      <c r="A268" s="128"/>
      <c r="B268" s="4"/>
      <c r="C268" s="11"/>
      <c r="D268" s="5"/>
      <c r="E268" s="5"/>
    </row>
    <row r="269" spans="1:5">
      <c r="A269" s="128"/>
      <c r="B269" s="4"/>
      <c r="C269" s="11"/>
      <c r="D269" s="5"/>
      <c r="E269" s="5"/>
    </row>
    <row r="270" spans="1:5">
      <c r="A270" s="128"/>
      <c r="B270" s="4"/>
      <c r="C270" s="11"/>
      <c r="D270" s="5"/>
      <c r="E270" s="5"/>
    </row>
    <row r="271" spans="1:5">
      <c r="A271" s="128"/>
      <c r="B271" s="4"/>
      <c r="C271" s="11"/>
      <c r="D271" s="5"/>
      <c r="E271" s="5"/>
    </row>
    <row r="272" spans="1:5">
      <c r="A272" s="128"/>
      <c r="B272" s="4"/>
      <c r="C272" s="11"/>
      <c r="D272" s="5"/>
      <c r="E272" s="5"/>
    </row>
    <row r="273" spans="1:5">
      <c r="A273" s="128"/>
      <c r="B273" s="4"/>
      <c r="C273" s="11"/>
      <c r="D273" s="5"/>
      <c r="E273" s="5"/>
    </row>
    <row r="274" spans="1:5">
      <c r="A274" s="128"/>
      <c r="B274" s="4"/>
      <c r="C274" s="11"/>
      <c r="D274" s="5"/>
      <c r="E274" s="5"/>
    </row>
    <row r="275" spans="1:5">
      <c r="A275" s="128"/>
      <c r="B275" s="4"/>
      <c r="C275" s="11"/>
      <c r="D275" s="5"/>
      <c r="E275" s="5"/>
    </row>
    <row r="276" spans="1:5">
      <c r="A276" s="128"/>
      <c r="B276" s="4"/>
      <c r="C276" s="11"/>
      <c r="D276" s="5"/>
      <c r="E276" s="5"/>
    </row>
    <row r="277" spans="1:5">
      <c r="A277" s="128"/>
      <c r="B277" s="4"/>
      <c r="C277" s="11"/>
      <c r="D277" s="5"/>
      <c r="E277" s="5"/>
    </row>
    <row r="278" spans="1:5">
      <c r="A278" s="128"/>
      <c r="B278" s="4"/>
      <c r="C278" s="11"/>
      <c r="D278" s="5"/>
      <c r="E278" s="5"/>
    </row>
    <row r="279" spans="1:5">
      <c r="A279" s="128"/>
      <c r="B279" s="4"/>
      <c r="C279" s="11"/>
      <c r="D279" s="5"/>
      <c r="E279" s="5"/>
    </row>
    <row r="280" spans="1:5">
      <c r="A280" s="128"/>
      <c r="B280" s="4"/>
      <c r="C280" s="11"/>
      <c r="D280" s="5"/>
      <c r="E280" s="5"/>
    </row>
    <row r="281" spans="1:5">
      <c r="A281" s="128"/>
      <c r="B281" s="4"/>
      <c r="C281" s="11"/>
      <c r="D281" s="5"/>
      <c r="E281" s="5"/>
    </row>
    <row r="282" spans="1:5">
      <c r="A282" s="128"/>
      <c r="B282" s="4"/>
      <c r="C282" s="11"/>
      <c r="D282" s="5"/>
      <c r="E282" s="5"/>
    </row>
    <row r="283" spans="1:5">
      <c r="A283" s="128"/>
      <c r="B283" s="4"/>
      <c r="C283" s="11"/>
      <c r="D283" s="5"/>
      <c r="E283" s="5"/>
    </row>
    <row r="284" spans="1:5">
      <c r="A284" s="128"/>
      <c r="B284" s="4"/>
      <c r="C284" s="11"/>
      <c r="D284" s="5"/>
      <c r="E284" s="5"/>
    </row>
    <row r="285" spans="1:5">
      <c r="A285" s="128"/>
      <c r="B285" s="4"/>
      <c r="C285" s="11"/>
      <c r="D285" s="5"/>
      <c r="E285" s="5"/>
    </row>
    <row r="286" spans="1:5">
      <c r="A286" s="128"/>
      <c r="B286" s="4"/>
      <c r="C286" s="11"/>
      <c r="D286" s="5"/>
      <c r="E286" s="5"/>
    </row>
    <row r="287" spans="1:5">
      <c r="A287" s="128"/>
      <c r="B287" s="4"/>
      <c r="C287" s="11"/>
      <c r="D287" s="5"/>
      <c r="E287" s="5"/>
    </row>
    <row r="288" spans="1:5">
      <c r="A288" s="128"/>
      <c r="B288" s="4"/>
      <c r="C288" s="11"/>
      <c r="D288" s="5"/>
      <c r="E288" s="5"/>
    </row>
    <row r="289" spans="1:5">
      <c r="A289" s="128"/>
      <c r="B289" s="4"/>
      <c r="C289" s="11"/>
      <c r="D289" s="5"/>
      <c r="E289" s="5"/>
    </row>
    <row r="290" spans="1:5">
      <c r="A290" s="128"/>
      <c r="B290" s="4"/>
      <c r="C290" s="11"/>
      <c r="D290" s="5"/>
      <c r="E290" s="5"/>
    </row>
    <row r="291" spans="1:5">
      <c r="A291" s="128"/>
      <c r="B291" s="4"/>
      <c r="C291" s="11"/>
      <c r="D291" s="5"/>
      <c r="E291" s="5"/>
    </row>
    <row r="292" spans="1:5">
      <c r="A292" s="128"/>
      <c r="B292" s="4"/>
      <c r="C292" s="11"/>
      <c r="D292" s="5"/>
      <c r="E292" s="5"/>
    </row>
    <row r="293" spans="1:5">
      <c r="A293" s="128"/>
      <c r="B293" s="4"/>
      <c r="C293" s="11"/>
      <c r="D293" s="5"/>
      <c r="E293" s="5"/>
    </row>
    <row r="294" spans="1:5">
      <c r="A294" s="128"/>
      <c r="B294" s="4"/>
      <c r="C294" s="11"/>
      <c r="D294" s="5"/>
      <c r="E294" s="5"/>
    </row>
    <row r="295" spans="1:5">
      <c r="A295" s="128"/>
      <c r="B295" s="4"/>
      <c r="C295" s="11"/>
      <c r="D295" s="5"/>
      <c r="E295" s="5"/>
    </row>
    <row r="296" spans="1:5">
      <c r="A296" s="128"/>
      <c r="B296" s="4"/>
      <c r="C296" s="11"/>
      <c r="D296" s="5"/>
      <c r="E296" s="5"/>
    </row>
    <row r="297" spans="1:5">
      <c r="A297" s="128"/>
      <c r="B297" s="4"/>
      <c r="C297" s="11"/>
      <c r="D297" s="5"/>
      <c r="E297" s="5"/>
    </row>
    <row r="298" spans="1:5">
      <c r="A298" s="128"/>
      <c r="B298" s="4"/>
      <c r="C298" s="11"/>
      <c r="D298" s="5"/>
      <c r="E298" s="5"/>
    </row>
    <row r="299" spans="1:5">
      <c r="A299" s="128"/>
      <c r="B299" s="4"/>
      <c r="C299" s="11"/>
      <c r="D299" s="5"/>
      <c r="E299" s="5"/>
    </row>
    <row r="300" spans="1:5">
      <c r="A300" s="128"/>
      <c r="B300" s="4"/>
      <c r="C300" s="11"/>
      <c r="D300" s="5"/>
      <c r="E300" s="5"/>
    </row>
    <row r="301" spans="1:5">
      <c r="A301" s="128"/>
      <c r="B301" s="4"/>
      <c r="C301" s="11"/>
      <c r="D301" s="5"/>
      <c r="E301" s="5"/>
    </row>
    <row r="302" spans="1:5">
      <c r="A302" s="128"/>
      <c r="B302" s="4"/>
      <c r="C302" s="11"/>
      <c r="D302" s="5"/>
      <c r="E302" s="5"/>
    </row>
    <row r="303" spans="1:5">
      <c r="A303" s="128"/>
      <c r="B303" s="4"/>
      <c r="C303" s="11"/>
      <c r="D303" s="5"/>
      <c r="E303" s="5"/>
    </row>
    <row r="304" spans="1:5">
      <c r="A304" s="128"/>
      <c r="B304" s="4"/>
      <c r="C304" s="11"/>
      <c r="D304" s="5"/>
      <c r="E304" s="5"/>
    </row>
    <row r="305" spans="1:5">
      <c r="A305" s="128"/>
      <c r="B305" s="4"/>
      <c r="C305" s="11"/>
      <c r="D305" s="5"/>
      <c r="E305" s="5"/>
    </row>
    <row r="306" spans="1:5">
      <c r="A306" s="128"/>
      <c r="B306" s="4"/>
      <c r="C306" s="11"/>
      <c r="D306" s="5"/>
      <c r="E306" s="5"/>
    </row>
    <row r="307" spans="1:5">
      <c r="A307" s="128"/>
      <c r="B307" s="4"/>
      <c r="C307" s="11"/>
      <c r="D307" s="5"/>
      <c r="E307" s="5"/>
    </row>
    <row r="308" spans="1:5">
      <c r="A308" s="128"/>
      <c r="B308" s="4"/>
      <c r="C308" s="11"/>
      <c r="D308" s="5"/>
      <c r="E308" s="5"/>
    </row>
    <row r="309" spans="1:5">
      <c r="A309" s="128"/>
      <c r="B309" s="4"/>
      <c r="C309" s="11"/>
      <c r="D309" s="5"/>
      <c r="E309" s="5"/>
    </row>
    <row r="310" spans="1:5">
      <c r="A310" s="128"/>
      <c r="B310" s="4"/>
      <c r="C310" s="11"/>
      <c r="D310" s="5"/>
      <c r="E310" s="5"/>
    </row>
    <row r="311" spans="1:5">
      <c r="A311" s="128"/>
      <c r="B311" s="4"/>
      <c r="C311" s="11"/>
      <c r="D311" s="5"/>
      <c r="E311" s="5"/>
    </row>
    <row r="312" spans="1:5">
      <c r="A312" s="128"/>
      <c r="B312" s="4"/>
      <c r="C312" s="11"/>
      <c r="D312" s="5"/>
      <c r="E312" s="5"/>
    </row>
    <row r="313" spans="1:5">
      <c r="A313" s="128"/>
      <c r="B313" s="4"/>
      <c r="C313" s="11"/>
      <c r="D313" s="5"/>
      <c r="E313" s="5"/>
    </row>
    <row r="314" spans="1:5">
      <c r="A314" s="128"/>
      <c r="B314" s="4"/>
      <c r="C314" s="11"/>
      <c r="D314" s="5"/>
      <c r="E314" s="5"/>
    </row>
    <row r="315" spans="1:5">
      <c r="A315" s="128"/>
      <c r="B315" s="4"/>
      <c r="C315" s="11"/>
      <c r="D315" s="5"/>
      <c r="E315" s="5"/>
    </row>
    <row r="316" spans="1:5">
      <c r="A316" s="128"/>
      <c r="B316" s="4"/>
      <c r="C316" s="11"/>
      <c r="D316" s="5"/>
      <c r="E316" s="5"/>
    </row>
    <row r="317" spans="1:5">
      <c r="A317" s="128"/>
      <c r="B317" s="4"/>
      <c r="C317" s="11"/>
      <c r="D317" s="5"/>
      <c r="E317" s="5"/>
    </row>
    <row r="318" spans="1:5">
      <c r="A318" s="128"/>
      <c r="B318" s="4"/>
      <c r="C318" s="11"/>
      <c r="D318" s="5"/>
      <c r="E318" s="5"/>
    </row>
    <row r="319" spans="1:5">
      <c r="A319" s="128"/>
      <c r="B319" s="4"/>
      <c r="C319" s="11"/>
      <c r="D319" s="5"/>
      <c r="E319" s="5"/>
    </row>
    <row r="320" spans="1:5">
      <c r="A320" s="128"/>
      <c r="B320" s="4"/>
      <c r="C320" s="11"/>
      <c r="D320" s="5"/>
      <c r="E320" s="5"/>
    </row>
    <row r="321" spans="1:5">
      <c r="A321" s="128"/>
      <c r="B321" s="4"/>
      <c r="C321" s="11"/>
      <c r="D321" s="5"/>
      <c r="E321" s="5"/>
    </row>
    <row r="322" spans="1:5">
      <c r="A322" s="128"/>
      <c r="B322" s="4"/>
      <c r="C322" s="11"/>
      <c r="D322" s="5"/>
      <c r="E322" s="5"/>
    </row>
    <row r="323" spans="1:5">
      <c r="A323" s="128"/>
      <c r="B323" s="4"/>
      <c r="C323" s="11"/>
      <c r="D323" s="5"/>
      <c r="E323" s="5"/>
    </row>
    <row r="324" spans="1:5">
      <c r="A324" s="128"/>
      <c r="B324" s="4"/>
      <c r="C324" s="11"/>
      <c r="D324" s="5"/>
      <c r="E324" s="5"/>
    </row>
    <row r="325" spans="1:5">
      <c r="A325" s="128"/>
      <c r="B325" s="4"/>
      <c r="C325" s="11"/>
      <c r="D325" s="5"/>
      <c r="E325" s="5"/>
    </row>
    <row r="326" spans="1:5">
      <c r="A326" s="128"/>
      <c r="B326" s="4"/>
      <c r="C326" s="11"/>
      <c r="D326" s="5"/>
      <c r="E326" s="5"/>
    </row>
    <row r="327" spans="1:5">
      <c r="A327" s="128"/>
      <c r="B327" s="4"/>
      <c r="C327" s="11"/>
      <c r="D327" s="5"/>
      <c r="E327" s="5"/>
    </row>
    <row r="328" spans="1:5">
      <c r="A328" s="128"/>
      <c r="B328" s="4"/>
      <c r="C328" s="11"/>
      <c r="D328" s="5"/>
      <c r="E328" s="5"/>
    </row>
    <row r="329" spans="1:5">
      <c r="A329" s="128"/>
      <c r="B329" s="4"/>
      <c r="C329" s="11"/>
      <c r="D329" s="5"/>
      <c r="E329" s="5"/>
    </row>
    <row r="330" spans="1:5">
      <c r="A330" s="128"/>
      <c r="B330" s="4"/>
      <c r="C330" s="11"/>
      <c r="D330" s="5"/>
      <c r="E330" s="5"/>
    </row>
    <row r="331" spans="1:5">
      <c r="A331" s="128"/>
      <c r="B331" s="4"/>
      <c r="C331" s="11"/>
      <c r="D331" s="5"/>
      <c r="E331" s="5"/>
    </row>
    <row r="332" spans="1:5">
      <c r="A332" s="128"/>
      <c r="B332" s="4"/>
      <c r="C332" s="11"/>
      <c r="D332" s="5"/>
      <c r="E332" s="5"/>
    </row>
    <row r="333" spans="1:5">
      <c r="A333" s="128"/>
      <c r="B333" s="4"/>
      <c r="C333" s="11"/>
      <c r="D333" s="5"/>
      <c r="E333" s="5"/>
    </row>
    <row r="334" spans="1:5">
      <c r="A334" s="128"/>
      <c r="B334" s="4"/>
      <c r="C334" s="11"/>
      <c r="D334" s="5"/>
      <c r="E334" s="5"/>
    </row>
    <row r="335" spans="1:5">
      <c r="A335" s="128"/>
      <c r="B335" s="4"/>
      <c r="C335" s="11"/>
      <c r="D335" s="5"/>
      <c r="E335" s="5"/>
    </row>
    <row r="336" spans="1:5">
      <c r="A336" s="128"/>
      <c r="B336" s="4"/>
      <c r="C336" s="11"/>
      <c r="D336" s="5"/>
      <c r="E336" s="5"/>
    </row>
    <row r="337" spans="1:5">
      <c r="A337" s="128"/>
      <c r="B337" s="4"/>
      <c r="C337" s="11"/>
      <c r="D337" s="5"/>
      <c r="E337" s="5"/>
    </row>
    <row r="338" spans="1:5">
      <c r="A338" s="128"/>
      <c r="B338" s="4"/>
      <c r="C338" s="11"/>
      <c r="D338" s="5"/>
      <c r="E338" s="5"/>
    </row>
    <row r="339" spans="1:5">
      <c r="A339" s="128"/>
      <c r="B339" s="4"/>
      <c r="C339" s="11"/>
      <c r="D339" s="5"/>
      <c r="E339" s="5"/>
    </row>
    <row r="340" spans="1:5">
      <c r="A340" s="128"/>
      <c r="B340" s="4"/>
      <c r="C340" s="11"/>
      <c r="D340" s="5"/>
      <c r="E340" s="5"/>
    </row>
    <row r="341" spans="1:5">
      <c r="A341" s="128"/>
      <c r="B341" s="4"/>
      <c r="C341" s="11"/>
      <c r="D341" s="5"/>
      <c r="E341" s="5"/>
    </row>
    <row r="342" spans="1:5">
      <c r="A342" s="128"/>
      <c r="B342" s="4"/>
      <c r="C342" s="11"/>
      <c r="D342" s="5"/>
      <c r="E342" s="5"/>
    </row>
    <row r="343" spans="1:5">
      <c r="A343" s="128"/>
      <c r="B343" s="4"/>
      <c r="C343" s="11"/>
      <c r="D343" s="5"/>
      <c r="E343" s="5"/>
    </row>
    <row r="344" spans="1:5">
      <c r="A344" s="128"/>
      <c r="B344" s="4"/>
      <c r="C344" s="11"/>
      <c r="D344" s="5"/>
      <c r="E344" s="5"/>
    </row>
    <row r="345" spans="1:5">
      <c r="A345" s="128"/>
      <c r="B345" s="4"/>
      <c r="C345" s="11"/>
      <c r="D345" s="5"/>
      <c r="E345" s="5"/>
    </row>
    <row r="346" spans="1:5">
      <c r="A346" s="128"/>
      <c r="B346" s="4"/>
      <c r="C346" s="11"/>
      <c r="D346" s="5"/>
      <c r="E346" s="5"/>
    </row>
    <row r="347" spans="1:5">
      <c r="A347" s="128"/>
      <c r="B347" s="4"/>
      <c r="C347" s="11"/>
      <c r="D347" s="5"/>
      <c r="E347" s="5"/>
    </row>
    <row r="348" spans="1:5">
      <c r="A348" s="128"/>
      <c r="B348" s="4"/>
      <c r="C348" s="11"/>
      <c r="D348" s="5"/>
      <c r="E348" s="5"/>
    </row>
    <row r="349" spans="1:5">
      <c r="A349" s="128"/>
      <c r="B349" s="4"/>
      <c r="C349" s="11"/>
      <c r="D349" s="5"/>
      <c r="E349" s="5"/>
    </row>
    <row r="350" spans="1:5">
      <c r="A350" s="128"/>
      <c r="B350" s="4"/>
      <c r="C350" s="11"/>
      <c r="D350" s="5"/>
      <c r="E350" s="5"/>
    </row>
    <row r="351" spans="1:5">
      <c r="A351" s="128"/>
      <c r="B351" s="4"/>
      <c r="C351" s="11"/>
      <c r="D351" s="5"/>
      <c r="E351" s="5"/>
    </row>
    <row r="352" spans="1:5">
      <c r="A352" s="128"/>
      <c r="B352" s="4"/>
      <c r="C352" s="11"/>
      <c r="D352" s="5"/>
      <c r="E352" s="5"/>
    </row>
    <row r="353" spans="1:5">
      <c r="A353" s="128"/>
      <c r="B353" s="4"/>
      <c r="C353" s="11"/>
      <c r="D353" s="5"/>
      <c r="E353" s="5"/>
    </row>
    <row r="354" spans="1:5">
      <c r="A354" s="128"/>
      <c r="B354" s="4"/>
      <c r="C354" s="11"/>
      <c r="D354" s="5"/>
      <c r="E354" s="5"/>
    </row>
    <row r="355" spans="1:5">
      <c r="A355" s="128"/>
      <c r="B355" s="4"/>
      <c r="C355" s="11"/>
      <c r="D355" s="5"/>
      <c r="E355" s="5"/>
    </row>
    <row r="356" spans="1:5">
      <c r="A356" s="128"/>
      <c r="B356" s="4"/>
      <c r="C356" s="11"/>
      <c r="D356" s="5"/>
      <c r="E356" s="5"/>
    </row>
    <row r="357" spans="1:5">
      <c r="A357" s="128"/>
      <c r="B357" s="4"/>
      <c r="C357" s="11"/>
      <c r="D357" s="5"/>
      <c r="E357" s="5"/>
    </row>
    <row r="358" spans="1:5">
      <c r="A358" s="128"/>
      <c r="B358" s="4"/>
      <c r="C358" s="11"/>
      <c r="D358" s="5"/>
      <c r="E358" s="5"/>
    </row>
    <row r="359" spans="1:5">
      <c r="A359" s="128"/>
      <c r="B359" s="4"/>
      <c r="C359" s="11"/>
      <c r="D359" s="5"/>
      <c r="E359" s="5"/>
    </row>
    <row r="360" spans="1:5">
      <c r="A360" s="128"/>
      <c r="B360" s="4"/>
      <c r="C360" s="11"/>
      <c r="D360" s="5"/>
      <c r="E360" s="5"/>
    </row>
    <row r="361" spans="1:5">
      <c r="A361" s="128"/>
      <c r="B361" s="4"/>
      <c r="C361" s="11"/>
      <c r="D361" s="5"/>
      <c r="E361" s="5"/>
    </row>
    <row r="362" spans="1:5">
      <c r="A362" s="128"/>
      <c r="B362" s="4"/>
      <c r="C362" s="11"/>
      <c r="D362" s="5"/>
      <c r="E362" s="5"/>
    </row>
    <row r="363" spans="1:5">
      <c r="A363" s="128"/>
      <c r="B363" s="4"/>
      <c r="C363" s="11"/>
      <c r="D363" s="5"/>
      <c r="E363" s="5"/>
    </row>
    <row r="364" spans="1:5">
      <c r="A364" s="128"/>
      <c r="B364" s="4"/>
      <c r="C364" s="11"/>
      <c r="D364" s="5"/>
      <c r="E364" s="5"/>
    </row>
    <row r="365" spans="1:5">
      <c r="A365" s="128"/>
      <c r="B365" s="4"/>
      <c r="C365" s="11"/>
      <c r="D365" s="5"/>
      <c r="E365" s="5"/>
    </row>
    <row r="366" spans="1:5">
      <c r="A366" s="128"/>
      <c r="B366" s="4"/>
      <c r="C366" s="11"/>
      <c r="D366" s="5"/>
      <c r="E366" s="5"/>
    </row>
    <row r="367" spans="1:5">
      <c r="A367" s="128"/>
      <c r="B367" s="4"/>
      <c r="C367" s="11"/>
      <c r="D367" s="5"/>
      <c r="E367" s="5"/>
    </row>
    <row r="368" spans="1:5">
      <c r="A368" s="128"/>
      <c r="B368" s="4"/>
      <c r="C368" s="11"/>
      <c r="D368" s="5"/>
      <c r="E368" s="5"/>
    </row>
    <row r="369" spans="1:5">
      <c r="A369" s="128"/>
      <c r="B369" s="4"/>
      <c r="C369" s="11"/>
      <c r="D369" s="5"/>
      <c r="E369" s="5"/>
    </row>
    <row r="370" spans="1:5">
      <c r="A370" s="128"/>
      <c r="B370" s="4"/>
      <c r="C370" s="11"/>
      <c r="D370" s="5"/>
      <c r="E370" s="5"/>
    </row>
    <row r="371" spans="1:5">
      <c r="A371" s="128"/>
      <c r="B371" s="4"/>
      <c r="C371" s="11"/>
      <c r="D371" s="5"/>
      <c r="E371" s="5"/>
    </row>
    <row r="372" spans="1:5">
      <c r="A372" s="128"/>
      <c r="B372" s="4"/>
      <c r="C372" s="11"/>
      <c r="D372" s="5"/>
      <c r="E372" s="5"/>
    </row>
    <row r="373" spans="1:5">
      <c r="A373" s="128"/>
      <c r="B373" s="4"/>
      <c r="C373" s="11"/>
      <c r="D373" s="5"/>
      <c r="E373" s="5"/>
    </row>
    <row r="374" spans="1:5">
      <c r="A374" s="128"/>
      <c r="B374" s="4"/>
      <c r="C374" s="11"/>
      <c r="D374" s="5"/>
      <c r="E374" s="5"/>
    </row>
    <row r="375" spans="1:5">
      <c r="A375" s="128"/>
      <c r="B375" s="4"/>
      <c r="C375" s="11"/>
      <c r="D375" s="5"/>
      <c r="E375" s="5"/>
    </row>
    <row r="376" spans="1:5">
      <c r="A376" s="128"/>
      <c r="B376" s="4"/>
      <c r="C376" s="11"/>
      <c r="D376" s="5"/>
      <c r="E376" s="5"/>
    </row>
    <row r="377" spans="1:5">
      <c r="A377" s="128"/>
      <c r="B377" s="4"/>
      <c r="C377" s="11"/>
      <c r="D377" s="5"/>
      <c r="E377" s="5"/>
    </row>
    <row r="378" spans="1:5">
      <c r="A378" s="128"/>
      <c r="B378" s="4"/>
      <c r="C378" s="11"/>
      <c r="D378" s="5"/>
      <c r="E378" s="5"/>
    </row>
    <row r="379" spans="1:5">
      <c r="A379" s="128"/>
      <c r="B379" s="4"/>
      <c r="C379" s="11"/>
      <c r="D379" s="5"/>
      <c r="E379" s="5"/>
    </row>
    <row r="380" spans="1:5">
      <c r="A380" s="128"/>
      <c r="B380" s="4"/>
      <c r="C380" s="11"/>
      <c r="D380" s="5"/>
      <c r="E380" s="5"/>
    </row>
    <row r="381" spans="1:5">
      <c r="A381" s="128"/>
      <c r="B381" s="4"/>
      <c r="C381" s="11"/>
      <c r="D381" s="5"/>
      <c r="E381" s="5"/>
    </row>
    <row r="382" spans="1:5">
      <c r="A382" s="128"/>
      <c r="B382" s="4"/>
      <c r="C382" s="11"/>
      <c r="D382" s="5"/>
      <c r="E382" s="5"/>
    </row>
    <row r="383" spans="1:5">
      <c r="A383" s="128"/>
      <c r="B383" s="4"/>
      <c r="C383" s="11"/>
      <c r="D383" s="5"/>
      <c r="E383" s="5"/>
    </row>
    <row r="384" spans="1:5">
      <c r="A384" s="128"/>
      <c r="B384" s="4"/>
      <c r="C384" s="11"/>
      <c r="D384" s="5"/>
      <c r="E384" s="5"/>
    </row>
    <row r="385" spans="1:5">
      <c r="A385" s="128"/>
      <c r="B385" s="4"/>
      <c r="C385" s="11"/>
      <c r="D385" s="5"/>
      <c r="E385" s="5"/>
    </row>
    <row r="386" spans="1:5">
      <c r="A386" s="128"/>
      <c r="B386" s="4"/>
      <c r="C386" s="11"/>
      <c r="D386" s="5"/>
      <c r="E386" s="5"/>
    </row>
    <row r="387" spans="1:5">
      <c r="A387" s="128"/>
      <c r="B387" s="4"/>
      <c r="C387" s="11"/>
      <c r="D387" s="5"/>
      <c r="E387" s="5"/>
    </row>
    <row r="388" spans="1:5">
      <c r="A388" s="128"/>
      <c r="B388" s="4"/>
      <c r="C388" s="11"/>
      <c r="D388" s="5"/>
      <c r="E388" s="5"/>
    </row>
    <row r="389" spans="1:5">
      <c r="A389" s="128"/>
      <c r="B389" s="4"/>
      <c r="C389" s="11"/>
      <c r="D389" s="5"/>
      <c r="E389" s="5"/>
    </row>
    <row r="390" spans="1:5">
      <c r="A390" s="128"/>
      <c r="B390" s="4"/>
      <c r="C390" s="11"/>
      <c r="D390" s="5"/>
      <c r="E390" s="5"/>
    </row>
    <row r="391" spans="1:5">
      <c r="A391" s="128"/>
      <c r="B391" s="4"/>
      <c r="C391" s="11"/>
      <c r="D391" s="5"/>
      <c r="E391" s="5"/>
    </row>
    <row r="392" spans="1:5">
      <c r="A392" s="128"/>
      <c r="B392" s="4"/>
      <c r="C392" s="11"/>
      <c r="D392" s="5"/>
      <c r="E392" s="5"/>
    </row>
    <row r="393" spans="1:5">
      <c r="A393" s="128"/>
      <c r="B393" s="4"/>
      <c r="C393" s="11"/>
      <c r="D393" s="5"/>
      <c r="E393" s="5"/>
    </row>
    <row r="394" spans="1:5">
      <c r="A394" s="128"/>
      <c r="B394" s="4"/>
      <c r="C394" s="11"/>
      <c r="D394" s="5"/>
      <c r="E394" s="5"/>
    </row>
    <row r="395" spans="1:5">
      <c r="A395" s="128"/>
      <c r="B395" s="4"/>
      <c r="C395" s="11"/>
      <c r="D395" s="5"/>
      <c r="E395" s="5"/>
    </row>
    <row r="396" spans="1:5">
      <c r="A396" s="128"/>
      <c r="B396" s="4"/>
      <c r="C396" s="11"/>
      <c r="D396" s="5"/>
      <c r="E396" s="5"/>
    </row>
    <row r="397" spans="1:5">
      <c r="A397" s="128"/>
      <c r="B397" s="4"/>
      <c r="C397" s="11"/>
      <c r="D397" s="5"/>
      <c r="E397" s="5"/>
    </row>
    <row r="398" spans="1:5">
      <c r="A398" s="128"/>
      <c r="B398" s="4"/>
      <c r="C398" s="11"/>
      <c r="D398" s="5"/>
      <c r="E398" s="5"/>
    </row>
    <row r="399" spans="1:5">
      <c r="A399" s="128"/>
      <c r="B399" s="4"/>
      <c r="C399" s="11"/>
      <c r="D399" s="5"/>
      <c r="E399" s="5"/>
    </row>
    <row r="400" spans="1:5">
      <c r="A400" s="128"/>
      <c r="B400" s="4"/>
      <c r="C400" s="11"/>
      <c r="D400" s="5"/>
      <c r="E400" s="5"/>
    </row>
    <row r="401" spans="1:5">
      <c r="A401" s="128"/>
      <c r="B401" s="4"/>
      <c r="C401" s="11"/>
      <c r="D401" s="5"/>
      <c r="E401" s="5"/>
    </row>
    <row r="402" spans="1:5">
      <c r="A402" s="128"/>
      <c r="B402" s="4"/>
      <c r="C402" s="11"/>
      <c r="D402" s="5"/>
      <c r="E402" s="5"/>
    </row>
    <row r="403" spans="1:5">
      <c r="A403" s="128"/>
      <c r="B403" s="4"/>
      <c r="C403" s="11"/>
      <c r="D403" s="5"/>
      <c r="E403" s="5"/>
    </row>
    <row r="404" spans="1:5">
      <c r="A404" s="128"/>
      <c r="B404" s="4"/>
      <c r="C404" s="11"/>
      <c r="D404" s="5"/>
      <c r="E404" s="5"/>
    </row>
    <row r="405" spans="1:5">
      <c r="A405" s="128"/>
      <c r="B405" s="4"/>
      <c r="C405" s="11"/>
      <c r="D405" s="5"/>
      <c r="E405" s="5"/>
    </row>
    <row r="406" spans="1:5">
      <c r="A406" s="128"/>
      <c r="B406" s="4"/>
      <c r="C406" s="11"/>
      <c r="D406" s="5"/>
      <c r="E406" s="5"/>
    </row>
    <row r="407" spans="1:5">
      <c r="A407" s="128"/>
      <c r="B407" s="4"/>
      <c r="C407" s="11"/>
      <c r="D407" s="5"/>
      <c r="E407" s="5"/>
    </row>
    <row r="408" spans="1:5">
      <c r="A408" s="128"/>
      <c r="B408" s="4"/>
      <c r="C408" s="11"/>
      <c r="D408" s="5"/>
      <c r="E408" s="5"/>
    </row>
    <row r="409" spans="1:5">
      <c r="A409" s="128"/>
      <c r="B409" s="4"/>
      <c r="C409" s="11"/>
      <c r="D409" s="5"/>
      <c r="E409" s="5"/>
    </row>
    <row r="410" spans="1:5">
      <c r="A410" s="128"/>
      <c r="B410" s="4"/>
      <c r="C410" s="11"/>
      <c r="D410" s="5"/>
      <c r="E410" s="5"/>
    </row>
    <row r="411" spans="1:5">
      <c r="A411" s="128"/>
      <c r="B411" s="4"/>
      <c r="C411" s="11"/>
      <c r="D411" s="5"/>
      <c r="E411" s="5"/>
    </row>
    <row r="412" spans="1:5">
      <c r="A412" s="128"/>
      <c r="B412" s="4"/>
      <c r="C412" s="11"/>
      <c r="D412" s="5"/>
      <c r="E412" s="5"/>
    </row>
    <row r="413" spans="1:5">
      <c r="A413" s="128"/>
      <c r="B413" s="4"/>
      <c r="C413" s="11"/>
      <c r="D413" s="5"/>
      <c r="E413" s="5"/>
    </row>
    <row r="414" spans="1:5">
      <c r="A414" s="128"/>
      <c r="B414" s="4"/>
      <c r="C414" s="11"/>
      <c r="D414" s="5"/>
      <c r="E414" s="5"/>
    </row>
    <row r="415" spans="1:5">
      <c r="A415" s="128"/>
      <c r="B415" s="4"/>
      <c r="C415" s="11"/>
      <c r="D415" s="5"/>
      <c r="E415" s="5"/>
    </row>
    <row r="416" spans="1:5">
      <c r="A416" s="128"/>
      <c r="B416" s="4"/>
      <c r="C416" s="11"/>
      <c r="D416" s="5"/>
      <c r="E416" s="5"/>
    </row>
    <row r="417" spans="1:5">
      <c r="A417" s="128"/>
      <c r="B417" s="4"/>
      <c r="C417" s="11"/>
      <c r="D417" s="5"/>
      <c r="E417" s="5"/>
    </row>
    <row r="418" spans="1:5">
      <c r="A418" s="128"/>
      <c r="B418" s="4"/>
      <c r="C418" s="11"/>
      <c r="D418" s="5"/>
      <c r="E418" s="5"/>
    </row>
    <row r="419" spans="1:5">
      <c r="A419" s="128"/>
      <c r="B419" s="4"/>
      <c r="C419" s="11"/>
      <c r="D419" s="5"/>
      <c r="E419" s="5"/>
    </row>
    <row r="420" spans="1:5">
      <c r="A420" s="128"/>
      <c r="B420" s="4"/>
      <c r="C420" s="11"/>
      <c r="D420" s="5"/>
      <c r="E420" s="5"/>
    </row>
    <row r="421" spans="1:5">
      <c r="A421" s="128"/>
      <c r="B421" s="4"/>
      <c r="C421" s="11"/>
      <c r="D421" s="5"/>
      <c r="E421" s="5"/>
    </row>
    <row r="422" spans="1:5">
      <c r="A422" s="128"/>
      <c r="B422" s="4"/>
      <c r="C422" s="11"/>
      <c r="D422" s="5"/>
      <c r="E422" s="5"/>
    </row>
    <row r="423" spans="1:5">
      <c r="A423" s="128"/>
      <c r="B423" s="4"/>
      <c r="C423" s="11"/>
      <c r="D423" s="5"/>
      <c r="E423" s="5"/>
    </row>
    <row r="424" spans="1:5">
      <c r="A424" s="128"/>
      <c r="B424" s="4"/>
      <c r="C424" s="11"/>
      <c r="D424" s="5"/>
      <c r="E424" s="5"/>
    </row>
    <row r="425" spans="1:5">
      <c r="A425" s="128"/>
      <c r="B425" s="4"/>
      <c r="C425" s="11"/>
      <c r="D425" s="5"/>
      <c r="E425" s="5"/>
    </row>
    <row r="426" spans="1:5">
      <c r="A426" s="128"/>
      <c r="B426" s="4"/>
      <c r="C426" s="11"/>
      <c r="D426" s="5"/>
      <c r="E426" s="5"/>
    </row>
    <row r="427" spans="1:5">
      <c r="A427" s="128"/>
      <c r="B427" s="4"/>
      <c r="C427" s="11"/>
      <c r="D427" s="5"/>
      <c r="E427" s="5"/>
    </row>
    <row r="428" spans="1:5">
      <c r="A428" s="128"/>
      <c r="B428" s="4"/>
      <c r="C428" s="11"/>
      <c r="D428" s="5"/>
      <c r="E428" s="5"/>
    </row>
    <row r="429" spans="1:5">
      <c r="A429" s="128"/>
      <c r="B429" s="4"/>
      <c r="C429" s="11"/>
      <c r="D429" s="5"/>
      <c r="E429" s="5"/>
    </row>
    <row r="430" spans="1:5">
      <c r="A430" s="128"/>
      <c r="B430" s="4"/>
      <c r="C430" s="11"/>
      <c r="D430" s="5"/>
      <c r="E430" s="5"/>
    </row>
    <row r="431" spans="1:5">
      <c r="A431" s="128"/>
      <c r="B431" s="4"/>
      <c r="C431" s="11"/>
      <c r="D431" s="5"/>
      <c r="E431" s="5"/>
    </row>
    <row r="432" spans="1:5">
      <c r="A432" s="128"/>
      <c r="B432" s="4"/>
      <c r="C432" s="11"/>
      <c r="D432" s="5"/>
      <c r="E432" s="5"/>
    </row>
    <row r="433" spans="1:5">
      <c r="A433" s="128"/>
      <c r="B433" s="4"/>
      <c r="C433" s="11"/>
      <c r="D433" s="5"/>
      <c r="E433" s="5"/>
    </row>
    <row r="434" spans="1:5">
      <c r="A434" s="128"/>
      <c r="B434" s="4"/>
      <c r="C434" s="11"/>
      <c r="D434" s="5"/>
      <c r="E434" s="5"/>
    </row>
    <row r="435" spans="1:5">
      <c r="A435" s="128"/>
      <c r="B435" s="4"/>
      <c r="C435" s="11"/>
      <c r="D435" s="5"/>
      <c r="E435" s="5"/>
    </row>
    <row r="436" spans="1:5">
      <c r="A436" s="128"/>
      <c r="B436" s="4"/>
      <c r="C436" s="11"/>
      <c r="D436" s="5"/>
      <c r="E436" s="5"/>
    </row>
    <row r="437" spans="1:5">
      <c r="A437" s="128"/>
      <c r="B437" s="4"/>
      <c r="C437" s="11"/>
      <c r="D437" s="5"/>
      <c r="E437" s="5"/>
    </row>
    <row r="438" spans="1:5">
      <c r="A438" s="128"/>
      <c r="B438" s="4"/>
      <c r="C438" s="11"/>
      <c r="D438" s="5"/>
      <c r="E438" s="5"/>
    </row>
    <row r="439" spans="1:5">
      <c r="A439" s="128"/>
      <c r="B439" s="4"/>
      <c r="C439" s="11"/>
      <c r="D439" s="5"/>
      <c r="E439" s="5"/>
    </row>
    <row r="440" spans="1:5">
      <c r="A440" s="128"/>
      <c r="B440" s="4"/>
      <c r="C440" s="11"/>
      <c r="D440" s="5"/>
      <c r="E440" s="5"/>
    </row>
    <row r="441" spans="1:5">
      <c r="A441" s="128"/>
      <c r="B441" s="4"/>
      <c r="C441" s="11"/>
      <c r="D441" s="5"/>
      <c r="E441" s="5"/>
    </row>
    <row r="442" spans="1:5">
      <c r="A442" s="128"/>
      <c r="B442" s="4"/>
      <c r="C442" s="11"/>
      <c r="D442" s="5"/>
      <c r="E442" s="5"/>
    </row>
    <row r="443" spans="1:5">
      <c r="A443" s="128"/>
      <c r="B443" s="4"/>
      <c r="C443" s="11"/>
      <c r="D443" s="5"/>
      <c r="E443" s="5"/>
    </row>
    <row r="444" spans="1:5">
      <c r="A444" s="128"/>
      <c r="B444" s="4"/>
      <c r="C444" s="11"/>
      <c r="D444" s="5"/>
      <c r="E444" s="5"/>
    </row>
    <row r="445" spans="1:5">
      <c r="A445" s="128"/>
      <c r="B445" s="4"/>
      <c r="C445" s="11"/>
      <c r="D445" s="5"/>
      <c r="E445" s="5"/>
    </row>
    <row r="446" spans="1:5">
      <c r="A446" s="128"/>
      <c r="B446" s="4"/>
      <c r="C446" s="11"/>
      <c r="D446" s="5"/>
      <c r="E446" s="5"/>
    </row>
    <row r="447" spans="1:5">
      <c r="A447" s="128"/>
      <c r="B447" s="4"/>
      <c r="C447" s="11"/>
      <c r="D447" s="5"/>
      <c r="E447" s="5"/>
    </row>
    <row r="448" spans="1:5">
      <c r="A448" s="128"/>
      <c r="B448" s="4"/>
      <c r="C448" s="11"/>
      <c r="D448" s="5"/>
      <c r="E448" s="5"/>
    </row>
    <row r="449" spans="1:5">
      <c r="A449" s="128"/>
      <c r="B449" s="4"/>
      <c r="C449" s="11"/>
      <c r="D449" s="5"/>
      <c r="E449" s="5"/>
    </row>
    <row r="450" spans="1:5">
      <c r="A450" s="128"/>
      <c r="B450" s="4"/>
      <c r="C450" s="11"/>
      <c r="D450" s="5"/>
      <c r="E450" s="5"/>
    </row>
    <row r="451" spans="1:5">
      <c r="A451" s="128"/>
      <c r="B451" s="4"/>
      <c r="C451" s="11"/>
      <c r="D451" s="5"/>
      <c r="E451" s="5"/>
    </row>
    <row r="452" spans="1:5">
      <c r="A452" s="128"/>
      <c r="B452" s="4"/>
      <c r="C452" s="11"/>
      <c r="D452" s="5"/>
      <c r="E452" s="5"/>
    </row>
    <row r="453" spans="1:5">
      <c r="A453" s="128"/>
      <c r="B453" s="4"/>
      <c r="C453" s="11"/>
      <c r="D453" s="5"/>
      <c r="E453" s="5"/>
    </row>
    <row r="454" spans="1:5">
      <c r="A454" s="128"/>
      <c r="B454" s="4"/>
      <c r="C454" s="11"/>
      <c r="D454" s="5"/>
      <c r="E454" s="5"/>
    </row>
    <row r="455" spans="1:5">
      <c r="A455" s="128"/>
      <c r="B455" s="4"/>
      <c r="C455" s="11"/>
      <c r="D455" s="5"/>
      <c r="E455" s="5"/>
    </row>
    <row r="456" spans="1:5">
      <c r="A456" s="128"/>
      <c r="B456" s="4"/>
      <c r="C456" s="11"/>
      <c r="D456" s="5"/>
      <c r="E456" s="5"/>
    </row>
    <row r="457" spans="1:5">
      <c r="A457" s="128"/>
      <c r="B457" s="4"/>
      <c r="C457" s="11"/>
      <c r="D457" s="5"/>
      <c r="E457" s="5"/>
    </row>
    <row r="458" spans="1:5">
      <c r="A458" s="128"/>
      <c r="B458" s="4"/>
      <c r="C458" s="11"/>
      <c r="D458" s="5"/>
      <c r="E458" s="5"/>
    </row>
    <row r="459" spans="1:5">
      <c r="A459" s="128"/>
      <c r="B459" s="4"/>
      <c r="C459" s="11"/>
      <c r="D459" s="5"/>
      <c r="E459" s="5"/>
    </row>
    <row r="460" spans="1:5">
      <c r="A460" s="128"/>
      <c r="B460" s="4"/>
      <c r="C460" s="11"/>
      <c r="D460" s="5"/>
      <c r="E460" s="5"/>
    </row>
    <row r="461" spans="1:5">
      <c r="A461" s="128"/>
      <c r="B461" s="4"/>
      <c r="C461" s="11"/>
      <c r="D461" s="5"/>
      <c r="E461" s="5"/>
    </row>
    <row r="462" spans="1:5">
      <c r="A462" s="128"/>
      <c r="B462" s="4"/>
      <c r="C462" s="11"/>
      <c r="D462" s="5"/>
      <c r="E462" s="5"/>
    </row>
    <row r="463" spans="1:5">
      <c r="A463" s="128"/>
      <c r="B463" s="4"/>
      <c r="C463" s="11"/>
      <c r="D463" s="5"/>
      <c r="E463" s="5"/>
    </row>
    <row r="464" spans="1:5">
      <c r="A464" s="128"/>
      <c r="B464" s="4"/>
      <c r="C464" s="11"/>
      <c r="D464" s="5"/>
      <c r="E464" s="5"/>
    </row>
    <row r="465" spans="1:5">
      <c r="A465" s="128"/>
      <c r="B465" s="4"/>
      <c r="C465" s="11"/>
      <c r="D465" s="5"/>
      <c r="E465" s="5"/>
    </row>
    <row r="466" spans="1:5">
      <c r="A466" s="128"/>
      <c r="B466" s="4"/>
      <c r="C466" s="11"/>
      <c r="D466" s="5"/>
      <c r="E466" s="5"/>
    </row>
    <row r="467" spans="1:5">
      <c r="A467" s="128"/>
      <c r="B467" s="4"/>
      <c r="C467" s="11"/>
      <c r="D467" s="5"/>
      <c r="E467" s="5"/>
    </row>
    <row r="468" spans="1:5">
      <c r="A468" s="128"/>
      <c r="B468" s="4"/>
      <c r="C468" s="11"/>
      <c r="D468" s="5"/>
      <c r="E468" s="5"/>
    </row>
    <row r="469" spans="1:5">
      <c r="A469" s="128"/>
      <c r="B469" s="4"/>
      <c r="C469" s="11"/>
      <c r="D469" s="5"/>
      <c r="E469" s="5"/>
    </row>
    <row r="470" spans="1:5">
      <c r="A470" s="128"/>
      <c r="B470" s="4"/>
      <c r="C470" s="11"/>
      <c r="D470" s="5"/>
      <c r="E470" s="5"/>
    </row>
    <row r="471" spans="1:5">
      <c r="A471" s="128"/>
      <c r="B471" s="4"/>
      <c r="C471" s="11"/>
      <c r="D471" s="5"/>
      <c r="E471" s="5"/>
    </row>
    <row r="472" spans="1:5">
      <c r="A472" s="128"/>
      <c r="B472" s="4"/>
      <c r="C472" s="11"/>
      <c r="D472" s="5"/>
      <c r="E472" s="5"/>
    </row>
    <row r="473" spans="1:5">
      <c r="A473" s="128"/>
      <c r="B473" s="4"/>
      <c r="C473" s="11"/>
      <c r="D473" s="5"/>
      <c r="E473" s="5"/>
    </row>
    <row r="474" spans="1:5">
      <c r="A474" s="128"/>
      <c r="B474" s="4"/>
      <c r="C474" s="11"/>
      <c r="D474" s="5"/>
      <c r="E474" s="5"/>
    </row>
    <row r="475" spans="1:5">
      <c r="A475" s="128"/>
      <c r="B475" s="4"/>
      <c r="C475" s="11"/>
      <c r="D475" s="5"/>
      <c r="E475" s="5"/>
    </row>
    <row r="476" spans="1:5">
      <c r="A476" s="128"/>
      <c r="B476" s="4"/>
      <c r="C476" s="11"/>
      <c r="D476" s="5"/>
      <c r="E476" s="5"/>
    </row>
    <row r="477" spans="1:5">
      <c r="A477" s="128"/>
      <c r="B477" s="4"/>
      <c r="C477" s="11"/>
      <c r="D477" s="5"/>
      <c r="E477" s="5"/>
    </row>
    <row r="478" spans="1:5">
      <c r="A478" s="128"/>
      <c r="B478" s="4"/>
      <c r="C478" s="11"/>
      <c r="D478" s="5"/>
      <c r="E478" s="5"/>
    </row>
    <row r="479" spans="1:5">
      <c r="A479" s="128"/>
      <c r="B479" s="4"/>
      <c r="C479" s="11"/>
      <c r="D479" s="5"/>
      <c r="E479" s="5"/>
    </row>
    <row r="480" spans="1:5">
      <c r="A480" s="128"/>
      <c r="B480" s="4"/>
      <c r="C480" s="11"/>
      <c r="D480" s="5"/>
      <c r="E480" s="5"/>
    </row>
    <row r="481" spans="1:5">
      <c r="A481" s="128"/>
      <c r="B481" s="4"/>
      <c r="C481" s="11"/>
      <c r="D481" s="5"/>
      <c r="E481" s="5"/>
    </row>
    <row r="482" spans="1:5">
      <c r="A482" s="128"/>
      <c r="B482" s="4"/>
      <c r="C482" s="11"/>
      <c r="D482" s="5"/>
      <c r="E482" s="5"/>
    </row>
    <row r="483" spans="1:5">
      <c r="A483" s="128"/>
      <c r="B483" s="4"/>
      <c r="C483" s="11"/>
      <c r="D483" s="5"/>
      <c r="E483" s="5"/>
    </row>
    <row r="484" spans="1:5">
      <c r="A484" s="128"/>
      <c r="B484" s="4"/>
      <c r="C484" s="11"/>
      <c r="D484" s="5"/>
      <c r="E484" s="5"/>
    </row>
    <row r="485" spans="1:5">
      <c r="A485" s="128"/>
      <c r="B485" s="4"/>
      <c r="C485" s="11"/>
      <c r="D485" s="5"/>
      <c r="E485" s="5"/>
    </row>
    <row r="486" spans="1:5">
      <c r="A486" s="128"/>
      <c r="B486" s="4"/>
      <c r="C486" s="11"/>
      <c r="D486" s="5"/>
      <c r="E486" s="5"/>
    </row>
    <row r="487" spans="1:5">
      <c r="A487" s="128"/>
      <c r="B487" s="4"/>
      <c r="C487" s="11"/>
      <c r="D487" s="5"/>
      <c r="E487" s="5"/>
    </row>
    <row r="488" spans="1:5">
      <c r="A488" s="128"/>
      <c r="B488" s="4"/>
      <c r="C488" s="11"/>
      <c r="D488" s="5"/>
      <c r="E488" s="5"/>
    </row>
    <row r="489" spans="1:5">
      <c r="A489" s="128"/>
      <c r="B489" s="4"/>
      <c r="C489" s="11"/>
      <c r="D489" s="5"/>
      <c r="E489" s="5"/>
    </row>
    <row r="490" spans="1:5">
      <c r="A490" s="128"/>
      <c r="B490" s="4"/>
      <c r="C490" s="11"/>
      <c r="D490" s="5"/>
      <c r="E490" s="5"/>
    </row>
    <row r="491" spans="1:5">
      <c r="A491" s="128"/>
      <c r="B491" s="4"/>
      <c r="C491" s="11"/>
      <c r="D491" s="5"/>
      <c r="E491" s="5"/>
    </row>
    <row r="492" spans="1:5">
      <c r="A492" s="128"/>
      <c r="B492" s="4"/>
      <c r="C492" s="11"/>
      <c r="D492" s="5"/>
      <c r="E492" s="5"/>
    </row>
    <row r="493" spans="1:5">
      <c r="A493" s="128"/>
      <c r="B493" s="4"/>
      <c r="C493" s="11"/>
      <c r="D493" s="5"/>
      <c r="E493" s="5"/>
    </row>
    <row r="494" spans="1:5">
      <c r="A494" s="128"/>
      <c r="B494" s="4"/>
      <c r="C494" s="11"/>
      <c r="D494" s="5"/>
      <c r="E494" s="5"/>
    </row>
    <row r="495" spans="1:5">
      <c r="A495" s="128"/>
      <c r="B495" s="4"/>
      <c r="C495" s="11"/>
      <c r="D495" s="5"/>
      <c r="E495" s="5"/>
    </row>
    <row r="496" spans="1:5">
      <c r="A496" s="128"/>
      <c r="B496" s="4"/>
      <c r="C496" s="11"/>
      <c r="D496" s="5"/>
      <c r="E496" s="5"/>
    </row>
    <row r="497" spans="1:5">
      <c r="A497" s="128"/>
      <c r="B497" s="4"/>
      <c r="C497" s="11"/>
      <c r="D497" s="5"/>
      <c r="E497" s="5"/>
    </row>
    <row r="498" spans="1:5">
      <c r="A498" s="128"/>
      <c r="B498" s="4"/>
      <c r="C498" s="11"/>
      <c r="D498" s="5"/>
      <c r="E498" s="5"/>
    </row>
    <row r="499" spans="1:5">
      <c r="A499" s="128"/>
      <c r="B499" s="4"/>
      <c r="C499" s="11"/>
      <c r="D499" s="5"/>
      <c r="E499" s="5"/>
    </row>
    <row r="500" spans="1:5">
      <c r="A500" s="128"/>
      <c r="B500" s="4"/>
      <c r="C500" s="11"/>
      <c r="D500" s="5"/>
      <c r="E500" s="5"/>
    </row>
    <row r="501" spans="1:5">
      <c r="A501" s="128"/>
      <c r="B501" s="4"/>
      <c r="C501" s="11"/>
      <c r="D501" s="5"/>
      <c r="E501" s="5"/>
    </row>
    <row r="502" spans="1:5">
      <c r="A502" s="128"/>
      <c r="B502" s="4"/>
      <c r="C502" s="11"/>
      <c r="D502" s="5"/>
      <c r="E502" s="5"/>
    </row>
    <row r="503" spans="1:5">
      <c r="A503" s="128"/>
      <c r="B503" s="4"/>
      <c r="C503" s="11"/>
      <c r="D503" s="5"/>
      <c r="E503" s="5"/>
    </row>
    <row r="504" spans="1:5">
      <c r="A504" s="128"/>
      <c r="B504" s="4"/>
      <c r="C504" s="11"/>
      <c r="D504" s="5"/>
      <c r="E504" s="5"/>
    </row>
    <row r="505" spans="1:5">
      <c r="A505" s="128"/>
      <c r="B505" s="4"/>
      <c r="C505" s="11"/>
      <c r="D505" s="5"/>
      <c r="E505" s="5"/>
    </row>
    <row r="506" spans="1:5">
      <c r="A506" s="128"/>
      <c r="B506" s="4"/>
      <c r="C506" s="11"/>
      <c r="D506" s="5"/>
      <c r="E506" s="5"/>
    </row>
    <row r="507" spans="1:5">
      <c r="A507" s="128"/>
      <c r="B507" s="4"/>
      <c r="C507" s="11"/>
      <c r="D507" s="5"/>
      <c r="E507" s="5"/>
    </row>
    <row r="508" spans="1:5">
      <c r="A508" s="128"/>
      <c r="B508" s="4"/>
      <c r="C508" s="11"/>
      <c r="D508" s="5"/>
      <c r="E508" s="5"/>
    </row>
    <row r="509" spans="1:5">
      <c r="A509" s="128"/>
      <c r="B509" s="4"/>
      <c r="C509" s="11"/>
      <c r="D509" s="5"/>
      <c r="E509" s="5"/>
    </row>
    <row r="510" spans="1:5">
      <c r="A510" s="128"/>
      <c r="B510" s="4"/>
      <c r="C510" s="11"/>
      <c r="D510" s="5"/>
      <c r="E510" s="5"/>
    </row>
    <row r="511" spans="1:5">
      <c r="A511" s="128"/>
      <c r="B511" s="4"/>
      <c r="C511" s="11"/>
      <c r="D511" s="5"/>
      <c r="E511" s="5"/>
    </row>
    <row r="512" spans="1:5">
      <c r="A512" s="128"/>
      <c r="B512" s="4"/>
      <c r="C512" s="11"/>
      <c r="D512" s="5"/>
      <c r="E512" s="5"/>
    </row>
    <row r="513" spans="1:5">
      <c r="A513" s="128"/>
      <c r="B513" s="4"/>
      <c r="C513" s="11"/>
      <c r="D513" s="5"/>
      <c r="E513" s="5"/>
    </row>
    <row r="514" spans="1:5">
      <c r="A514" s="128"/>
      <c r="B514" s="4"/>
      <c r="C514" s="11"/>
      <c r="D514" s="5"/>
      <c r="E514" s="5"/>
    </row>
    <row r="515" spans="1:5">
      <c r="A515" s="128"/>
      <c r="B515" s="4"/>
      <c r="C515" s="11"/>
      <c r="D515" s="5"/>
      <c r="E515" s="5"/>
    </row>
    <row r="516" spans="1:5">
      <c r="A516" s="128"/>
      <c r="B516" s="4"/>
      <c r="C516" s="11"/>
      <c r="D516" s="5"/>
      <c r="E516" s="5"/>
    </row>
    <row r="517" spans="1:5">
      <c r="A517" s="128"/>
      <c r="B517" s="4"/>
      <c r="C517" s="11"/>
      <c r="D517" s="5"/>
      <c r="E517" s="5"/>
    </row>
    <row r="518" spans="1:5">
      <c r="A518" s="128"/>
      <c r="B518" s="4"/>
      <c r="C518" s="11"/>
      <c r="D518" s="5"/>
      <c r="E518" s="5"/>
    </row>
    <row r="519" spans="1:5">
      <c r="A519" s="128"/>
      <c r="B519" s="4"/>
      <c r="C519" s="11"/>
      <c r="D519" s="5"/>
      <c r="E519" s="5"/>
    </row>
    <row r="520" spans="1:5">
      <c r="A520" s="128"/>
      <c r="B520" s="4"/>
      <c r="C520" s="11"/>
      <c r="D520" s="5"/>
      <c r="E520" s="5"/>
    </row>
    <row r="521" spans="1:5">
      <c r="A521" s="128"/>
      <c r="B521" s="4"/>
      <c r="C521" s="11"/>
      <c r="D521" s="5"/>
      <c r="E521" s="5"/>
    </row>
    <row r="522" spans="1:5">
      <c r="A522" s="128"/>
      <c r="B522" s="4"/>
      <c r="C522" s="11"/>
      <c r="D522" s="5"/>
      <c r="E522" s="5"/>
    </row>
    <row r="523" spans="1:5">
      <c r="A523" s="128"/>
      <c r="B523" s="4"/>
      <c r="C523" s="11"/>
      <c r="D523" s="5"/>
      <c r="E523" s="5"/>
    </row>
    <row r="524" spans="1:5">
      <c r="A524" s="128"/>
      <c r="B524" s="4"/>
      <c r="C524" s="11"/>
      <c r="D524" s="5"/>
      <c r="E524" s="5"/>
    </row>
    <row r="525" spans="1:5">
      <c r="A525" s="128"/>
      <c r="B525" s="4"/>
      <c r="C525" s="11"/>
      <c r="D525" s="5"/>
      <c r="E525" s="5"/>
    </row>
    <row r="526" spans="1:5">
      <c r="A526" s="128"/>
      <c r="B526" s="4"/>
      <c r="C526" s="11"/>
      <c r="D526" s="5"/>
      <c r="E526" s="5"/>
    </row>
    <row r="527" spans="1:5">
      <c r="A527" s="128"/>
      <c r="B527" s="4"/>
      <c r="C527" s="11"/>
      <c r="D527" s="5"/>
      <c r="E527" s="5"/>
    </row>
    <row r="528" spans="1:5">
      <c r="A528" s="128"/>
      <c r="B528" s="4"/>
      <c r="C528" s="11"/>
      <c r="D528" s="5"/>
      <c r="E528" s="5"/>
    </row>
    <row r="529" spans="1:5">
      <c r="A529" s="128"/>
      <c r="B529" s="4"/>
      <c r="C529" s="11"/>
      <c r="D529" s="5"/>
      <c r="E529" s="5"/>
    </row>
    <row r="530" spans="1:5">
      <c r="A530" s="128"/>
      <c r="B530" s="4"/>
      <c r="C530" s="11"/>
      <c r="D530" s="5"/>
      <c r="E530" s="5"/>
    </row>
    <row r="531" spans="1:5">
      <c r="A531" s="128"/>
      <c r="B531" s="4"/>
      <c r="C531" s="11"/>
      <c r="D531" s="5"/>
      <c r="E531" s="5"/>
    </row>
    <row r="532" spans="1:5">
      <c r="A532" s="128"/>
      <c r="B532" s="4"/>
      <c r="C532" s="11"/>
      <c r="D532" s="5"/>
      <c r="E532" s="5"/>
    </row>
    <row r="533" spans="1:5">
      <c r="A533" s="128"/>
      <c r="B533" s="4"/>
      <c r="C533" s="11"/>
      <c r="D533" s="5"/>
      <c r="E533" s="5"/>
    </row>
    <row r="534" spans="1:5">
      <c r="A534" s="128"/>
      <c r="B534" s="4"/>
      <c r="C534" s="11"/>
      <c r="D534" s="5"/>
      <c r="E534" s="5"/>
    </row>
    <row r="535" spans="1:5">
      <c r="A535" s="128"/>
      <c r="B535" s="4"/>
      <c r="C535" s="11"/>
      <c r="D535" s="5"/>
      <c r="E535" s="5"/>
    </row>
    <row r="536" spans="1:5">
      <c r="A536" s="128"/>
      <c r="B536" s="4"/>
      <c r="C536" s="11"/>
      <c r="D536" s="5"/>
      <c r="E536" s="5"/>
    </row>
    <row r="537" spans="1:5">
      <c r="A537" s="128"/>
      <c r="B537" s="4"/>
      <c r="C537" s="11"/>
      <c r="D537" s="5"/>
      <c r="E537" s="5"/>
    </row>
    <row r="538" spans="1:5">
      <c r="A538" s="128"/>
      <c r="B538" s="4"/>
      <c r="C538" s="11"/>
      <c r="D538" s="5"/>
      <c r="E538" s="5"/>
    </row>
    <row r="539" spans="1:5">
      <c r="A539" s="128"/>
      <c r="B539" s="4"/>
      <c r="C539" s="11"/>
      <c r="D539" s="5"/>
      <c r="E539" s="5"/>
    </row>
    <row r="540" spans="1:5">
      <c r="A540" s="128"/>
      <c r="B540" s="4"/>
      <c r="C540" s="11"/>
      <c r="D540" s="5"/>
      <c r="E540" s="5"/>
    </row>
    <row r="541" spans="1:5">
      <c r="A541" s="128"/>
      <c r="B541" s="4"/>
      <c r="C541" s="11"/>
      <c r="D541" s="5"/>
      <c r="E541" s="5"/>
    </row>
    <row r="542" spans="1:5">
      <c r="A542" s="128"/>
      <c r="B542" s="4"/>
      <c r="C542" s="11"/>
      <c r="D542" s="5"/>
      <c r="E542" s="5"/>
    </row>
    <row r="543" spans="1:5">
      <c r="A543" s="128"/>
      <c r="B543" s="4"/>
      <c r="C543" s="11"/>
      <c r="D543" s="5"/>
      <c r="E543" s="5"/>
    </row>
    <row r="544" spans="1:5">
      <c r="A544" s="128"/>
      <c r="B544" s="4"/>
      <c r="C544" s="11"/>
      <c r="D544" s="5"/>
      <c r="E544" s="5"/>
    </row>
    <row r="545" spans="1:5">
      <c r="A545" s="128"/>
      <c r="B545" s="4"/>
      <c r="C545" s="11"/>
      <c r="D545" s="5"/>
      <c r="E545" s="5"/>
    </row>
    <row r="546" spans="1:5">
      <c r="A546" s="128"/>
      <c r="B546" s="4"/>
      <c r="C546" s="11"/>
      <c r="D546" s="5"/>
      <c r="E546" s="5"/>
    </row>
    <row r="547" spans="1:5">
      <c r="A547" s="128"/>
      <c r="B547" s="4"/>
      <c r="C547" s="11"/>
      <c r="D547" s="5"/>
      <c r="E547" s="5"/>
    </row>
    <row r="548" spans="1:5">
      <c r="A548" s="128"/>
      <c r="B548" s="4"/>
      <c r="C548" s="11"/>
      <c r="D548" s="5"/>
      <c r="E548" s="5"/>
    </row>
    <row r="549" spans="1:5">
      <c r="A549" s="128"/>
      <c r="B549" s="4"/>
      <c r="C549" s="11"/>
      <c r="D549" s="5"/>
      <c r="E549" s="5"/>
    </row>
    <row r="550" spans="1:5">
      <c r="A550" s="128"/>
      <c r="B550" s="4"/>
      <c r="C550" s="11"/>
      <c r="D550" s="5"/>
      <c r="E550" s="5"/>
    </row>
    <row r="551" spans="1:5">
      <c r="A551" s="128"/>
      <c r="B551" s="4"/>
      <c r="C551" s="11"/>
      <c r="D551" s="5"/>
      <c r="E551" s="5"/>
    </row>
    <row r="552" spans="1:5">
      <c r="A552" s="128"/>
      <c r="B552" s="4"/>
      <c r="C552" s="11"/>
      <c r="D552" s="5"/>
      <c r="E552" s="5"/>
    </row>
    <row r="553" spans="1:5">
      <c r="A553" s="128"/>
      <c r="B553" s="4"/>
      <c r="C553" s="11"/>
      <c r="D553" s="5"/>
      <c r="E553" s="5"/>
    </row>
    <row r="554" spans="1:5">
      <c r="A554" s="128"/>
      <c r="B554" s="4"/>
      <c r="C554" s="11"/>
      <c r="D554" s="5"/>
      <c r="E554" s="5"/>
    </row>
    <row r="555" spans="1:5">
      <c r="A555" s="128"/>
      <c r="B555" s="4"/>
      <c r="C555" s="11"/>
      <c r="D555" s="5"/>
      <c r="E555" s="5"/>
    </row>
    <row r="556" spans="1:5">
      <c r="A556" s="128"/>
      <c r="B556" s="4"/>
      <c r="C556" s="11"/>
      <c r="D556" s="5"/>
      <c r="E556" s="5"/>
    </row>
    <row r="557" spans="1:5">
      <c r="A557" s="128"/>
      <c r="B557" s="4"/>
      <c r="C557" s="11"/>
      <c r="D557" s="5"/>
      <c r="E557" s="5"/>
    </row>
    <row r="558" spans="1:5">
      <c r="A558" s="128"/>
      <c r="B558" s="4"/>
      <c r="C558" s="11"/>
      <c r="D558" s="5"/>
      <c r="E558" s="5"/>
    </row>
    <row r="559" spans="1:5">
      <c r="A559" s="128"/>
      <c r="B559" s="4"/>
      <c r="C559" s="11"/>
      <c r="D559" s="5"/>
      <c r="E559" s="5"/>
    </row>
    <row r="560" spans="1:5">
      <c r="A560" s="128"/>
      <c r="B560" s="4"/>
      <c r="C560" s="11"/>
      <c r="D560" s="5"/>
      <c r="E560" s="5"/>
    </row>
    <row r="561" spans="1:5">
      <c r="A561" s="128"/>
      <c r="B561" s="4"/>
      <c r="C561" s="11"/>
      <c r="D561" s="5"/>
      <c r="E561" s="5"/>
    </row>
    <row r="562" spans="1:5">
      <c r="A562" s="128"/>
      <c r="B562" s="4"/>
      <c r="C562" s="11"/>
      <c r="D562" s="5"/>
      <c r="E562" s="5"/>
    </row>
    <row r="563" spans="1:5">
      <c r="A563" s="128"/>
      <c r="B563" s="4"/>
      <c r="C563" s="11"/>
      <c r="D563" s="5"/>
      <c r="E563" s="5"/>
    </row>
    <row r="564" spans="1:5">
      <c r="A564" s="128"/>
      <c r="B564" s="4"/>
      <c r="C564" s="11"/>
      <c r="D564" s="5"/>
      <c r="E564" s="5"/>
    </row>
    <row r="565" spans="1:5">
      <c r="A565" s="128"/>
      <c r="B565" s="4"/>
      <c r="C565" s="11"/>
      <c r="D565" s="5"/>
      <c r="E565" s="5"/>
    </row>
    <row r="566" spans="1:5">
      <c r="A566" s="128"/>
      <c r="B566" s="4"/>
      <c r="C566" s="11"/>
      <c r="D566" s="5"/>
      <c r="E566" s="5"/>
    </row>
    <row r="567" spans="1:5">
      <c r="A567" s="128"/>
      <c r="B567" s="4"/>
      <c r="C567" s="11"/>
      <c r="D567" s="5"/>
      <c r="E567" s="5"/>
    </row>
    <row r="568" spans="1:5">
      <c r="A568" s="128"/>
      <c r="B568" s="4"/>
      <c r="C568" s="11"/>
      <c r="D568" s="5"/>
      <c r="E568" s="5"/>
    </row>
    <row r="569" spans="1:5">
      <c r="A569" s="128"/>
      <c r="B569" s="4"/>
      <c r="C569" s="11"/>
      <c r="D569" s="5"/>
      <c r="E569" s="5"/>
    </row>
    <row r="570" spans="1:5">
      <c r="A570" s="128"/>
      <c r="B570" s="4"/>
      <c r="C570" s="11"/>
      <c r="D570" s="5"/>
      <c r="E570" s="5"/>
    </row>
    <row r="571" spans="1:5">
      <c r="A571" s="128"/>
      <c r="B571" s="4"/>
      <c r="C571" s="11"/>
      <c r="D571" s="5"/>
      <c r="E571" s="5"/>
    </row>
    <row r="572" spans="1:5">
      <c r="A572" s="128"/>
      <c r="B572" s="4"/>
      <c r="C572" s="11"/>
      <c r="D572" s="5"/>
      <c r="E572" s="5"/>
    </row>
    <row r="573" spans="1:5">
      <c r="A573" s="128"/>
      <c r="B573" s="4"/>
      <c r="C573" s="11"/>
      <c r="D573" s="5"/>
      <c r="E573" s="5"/>
    </row>
    <row r="574" spans="1:5">
      <c r="A574" s="128"/>
      <c r="B574" s="4"/>
      <c r="C574" s="11"/>
      <c r="D574" s="5"/>
      <c r="E574" s="5"/>
    </row>
    <row r="575" spans="1:5">
      <c r="A575" s="128"/>
      <c r="B575" s="4"/>
      <c r="C575" s="11"/>
      <c r="D575" s="5"/>
      <c r="E575" s="5"/>
    </row>
    <row r="576" spans="1:5">
      <c r="A576" s="128"/>
      <c r="B576" s="4"/>
      <c r="C576" s="11"/>
      <c r="D576" s="5"/>
      <c r="E576" s="5"/>
    </row>
    <row r="577" spans="1:5">
      <c r="A577" s="128"/>
      <c r="B577" s="4"/>
      <c r="C577" s="11"/>
      <c r="D577" s="5"/>
      <c r="E577" s="5"/>
    </row>
    <row r="578" spans="1:5">
      <c r="A578" s="128"/>
      <c r="B578" s="4"/>
      <c r="C578" s="11"/>
      <c r="D578" s="5"/>
      <c r="E578" s="5"/>
    </row>
    <row r="579" spans="1:5">
      <c r="A579" s="128"/>
      <c r="B579" s="4"/>
      <c r="C579" s="11"/>
      <c r="D579" s="5"/>
      <c r="E579" s="5"/>
    </row>
    <row r="580" spans="1:5">
      <c r="A580" s="128"/>
      <c r="B580" s="4"/>
      <c r="C580" s="11"/>
      <c r="D580" s="5"/>
      <c r="E580" s="5"/>
    </row>
    <row r="581" spans="1:5">
      <c r="A581" s="128"/>
      <c r="B581" s="4"/>
      <c r="C581" s="11"/>
      <c r="D581" s="5"/>
      <c r="E581" s="5"/>
    </row>
    <row r="582" spans="1:5">
      <c r="A582" s="128"/>
      <c r="B582" s="4"/>
      <c r="C582" s="11"/>
      <c r="D582" s="5"/>
      <c r="E582" s="5"/>
    </row>
    <row r="583" spans="1:5">
      <c r="A583" s="128"/>
      <c r="B583" s="4"/>
      <c r="C583" s="11"/>
      <c r="D583" s="5"/>
      <c r="E583" s="5"/>
    </row>
    <row r="584" spans="1:5">
      <c r="A584" s="128"/>
      <c r="B584" s="4"/>
      <c r="C584" s="11"/>
      <c r="D584" s="5"/>
      <c r="E584" s="5"/>
    </row>
    <row r="585" spans="1:5">
      <c r="A585" s="128"/>
      <c r="B585" s="4"/>
      <c r="C585" s="11"/>
      <c r="D585" s="5"/>
      <c r="E585" s="5"/>
    </row>
    <row r="586" spans="1:5">
      <c r="A586" s="128"/>
      <c r="B586" s="4"/>
      <c r="C586" s="11"/>
      <c r="D586" s="5"/>
      <c r="E586" s="5"/>
    </row>
    <row r="587" spans="1:5">
      <c r="A587" s="128"/>
      <c r="B587" s="4"/>
      <c r="C587" s="11"/>
      <c r="D587" s="5"/>
      <c r="E587" s="5"/>
    </row>
    <row r="588" spans="1:5">
      <c r="A588" s="128"/>
      <c r="B588" s="4"/>
      <c r="C588" s="11"/>
      <c r="D588" s="5"/>
      <c r="E588" s="5"/>
    </row>
    <row r="589" spans="1:5">
      <c r="A589" s="128"/>
      <c r="B589" s="4"/>
      <c r="C589" s="11"/>
      <c r="D589" s="5"/>
      <c r="E589" s="5"/>
    </row>
    <row r="590" spans="1:5">
      <c r="A590" s="128"/>
      <c r="B590" s="4"/>
      <c r="C590" s="11"/>
      <c r="D590" s="5"/>
      <c r="E590" s="5"/>
    </row>
    <row r="591" spans="1:5">
      <c r="A591" s="128"/>
      <c r="B591" s="4"/>
      <c r="C591" s="11"/>
      <c r="D591" s="5"/>
      <c r="E591" s="5"/>
    </row>
    <row r="592" spans="1:5">
      <c r="A592" s="128"/>
      <c r="B592" s="4"/>
      <c r="C592" s="11"/>
      <c r="D592" s="5"/>
      <c r="E592" s="5"/>
    </row>
    <row r="593" spans="1:5">
      <c r="A593" s="128"/>
      <c r="B593" s="4"/>
      <c r="C593" s="11"/>
      <c r="D593" s="5"/>
      <c r="E593" s="5"/>
    </row>
    <row r="594" spans="1:5">
      <c r="A594" s="128"/>
      <c r="B594" s="4"/>
      <c r="C594" s="11"/>
      <c r="D594" s="5"/>
      <c r="E594" s="5"/>
    </row>
    <row r="595" spans="1:5">
      <c r="A595" s="128"/>
      <c r="B595" s="4"/>
      <c r="C595" s="11"/>
      <c r="D595" s="5"/>
      <c r="E595" s="5"/>
    </row>
    <row r="596" spans="1:5">
      <c r="A596" s="128"/>
      <c r="B596" s="4"/>
      <c r="C596" s="11"/>
      <c r="D596" s="5"/>
      <c r="E596" s="5"/>
    </row>
    <row r="597" spans="1:5">
      <c r="A597" s="128"/>
      <c r="B597" s="4"/>
      <c r="C597" s="11"/>
      <c r="D597" s="5"/>
      <c r="E597" s="5"/>
    </row>
    <row r="598" spans="1:5">
      <c r="A598" s="128"/>
      <c r="B598" s="4"/>
      <c r="C598" s="11"/>
      <c r="D598" s="5"/>
      <c r="E598" s="5"/>
    </row>
    <row r="599" spans="1:5">
      <c r="A599" s="128"/>
      <c r="B599" s="4"/>
      <c r="C599" s="11"/>
      <c r="D599" s="5"/>
      <c r="E599" s="5"/>
    </row>
    <row r="600" spans="1:5">
      <c r="A600" s="128"/>
      <c r="B600" s="4"/>
      <c r="C600" s="11"/>
      <c r="D600" s="5"/>
      <c r="E600" s="5"/>
    </row>
    <row r="601" spans="1:5">
      <c r="A601" s="128"/>
      <c r="B601" s="4"/>
      <c r="C601" s="11"/>
      <c r="D601" s="5"/>
      <c r="E601" s="5"/>
    </row>
    <row r="602" spans="1:5">
      <c r="A602" s="128"/>
      <c r="B602" s="4"/>
      <c r="C602" s="11"/>
      <c r="D602" s="5"/>
      <c r="E602" s="5"/>
    </row>
    <row r="603" spans="1:5">
      <c r="A603" s="128"/>
      <c r="B603" s="4"/>
      <c r="C603" s="11"/>
      <c r="D603" s="5"/>
      <c r="E603" s="5"/>
    </row>
    <row r="604" spans="1:5">
      <c r="A604" s="128"/>
      <c r="B604" s="4"/>
      <c r="C604" s="11"/>
      <c r="D604" s="5"/>
      <c r="E604" s="5"/>
    </row>
    <row r="605" spans="1:5">
      <c r="A605" s="128"/>
      <c r="B605" s="4"/>
      <c r="C605" s="11"/>
      <c r="D605" s="5"/>
      <c r="E605" s="5"/>
    </row>
    <row r="606" spans="1:5">
      <c r="A606" s="128"/>
      <c r="B606" s="4"/>
      <c r="C606" s="11"/>
      <c r="D606" s="5"/>
      <c r="E606" s="5"/>
    </row>
    <row r="607" spans="1:5">
      <c r="A607" s="128"/>
      <c r="B607" s="4"/>
      <c r="C607" s="11"/>
      <c r="D607" s="5"/>
      <c r="E607" s="5"/>
    </row>
    <row r="608" spans="1:5">
      <c r="A608" s="128"/>
      <c r="B608" s="4"/>
      <c r="C608" s="11"/>
      <c r="D608" s="5"/>
      <c r="E608" s="5"/>
    </row>
    <row r="609" spans="1:5">
      <c r="A609" s="128"/>
      <c r="B609" s="4"/>
      <c r="C609" s="11"/>
      <c r="D609" s="5"/>
      <c r="E609" s="5"/>
    </row>
    <row r="610" spans="1:5">
      <c r="A610" s="128"/>
      <c r="B610" s="4"/>
      <c r="C610" s="11"/>
      <c r="D610" s="5"/>
      <c r="E610" s="5"/>
    </row>
    <row r="611" spans="1:5">
      <c r="A611" s="128"/>
      <c r="B611" s="4"/>
      <c r="C611" s="11"/>
      <c r="D611" s="5"/>
      <c r="E611" s="5"/>
    </row>
    <row r="612" spans="1:5">
      <c r="A612" s="128"/>
      <c r="B612" s="4"/>
      <c r="C612" s="11"/>
      <c r="D612" s="5"/>
      <c r="E612" s="5"/>
    </row>
    <row r="613" spans="1:5">
      <c r="A613" s="128"/>
      <c r="B613" s="4"/>
      <c r="C613" s="11"/>
      <c r="D613" s="5"/>
      <c r="E613" s="5"/>
    </row>
    <row r="614" spans="1:5">
      <c r="A614" s="128"/>
      <c r="B614" s="4"/>
      <c r="C614" s="11"/>
      <c r="D614" s="5"/>
      <c r="E614" s="5"/>
    </row>
    <row r="615" spans="1:5">
      <c r="A615" s="128"/>
      <c r="B615" s="4"/>
      <c r="C615" s="11"/>
      <c r="D615" s="5"/>
      <c r="E615" s="5"/>
    </row>
    <row r="616" spans="1:5">
      <c r="A616" s="128"/>
      <c r="B616" s="4"/>
      <c r="C616" s="11"/>
      <c r="D616" s="5"/>
      <c r="E616" s="5"/>
    </row>
    <row r="617" spans="1:5">
      <c r="A617" s="128"/>
      <c r="B617" s="4"/>
      <c r="C617" s="11"/>
      <c r="D617" s="5"/>
      <c r="E617" s="5"/>
    </row>
    <row r="618" spans="1:5">
      <c r="A618" s="128"/>
      <c r="B618" s="4"/>
      <c r="C618" s="11"/>
      <c r="D618" s="5"/>
      <c r="E618" s="5"/>
    </row>
    <row r="619" spans="1:5">
      <c r="A619" s="128"/>
      <c r="B619" s="4"/>
      <c r="C619" s="11"/>
      <c r="D619" s="5"/>
      <c r="E619" s="5"/>
    </row>
    <row r="620" spans="1:5">
      <c r="A620" s="128"/>
      <c r="B620" s="4"/>
      <c r="C620" s="11"/>
      <c r="D620" s="5"/>
      <c r="E620" s="5"/>
    </row>
    <row r="621" spans="1:5">
      <c r="A621" s="128"/>
      <c r="B621" s="4"/>
      <c r="C621" s="11"/>
      <c r="D621" s="5"/>
      <c r="E621" s="5"/>
    </row>
    <row r="622" spans="1:5">
      <c r="A622" s="128"/>
      <c r="B622" s="4"/>
      <c r="C622" s="11"/>
      <c r="D622" s="5"/>
      <c r="E622" s="5"/>
    </row>
    <row r="623" spans="1:5">
      <c r="A623" s="128"/>
      <c r="B623" s="4"/>
      <c r="C623" s="11"/>
      <c r="D623" s="5"/>
      <c r="E623" s="5"/>
    </row>
    <row r="624" spans="1:5">
      <c r="A624" s="128"/>
      <c r="B624" s="4"/>
      <c r="C624" s="11"/>
      <c r="D624" s="5"/>
      <c r="E624" s="5"/>
    </row>
    <row r="625" spans="1:5">
      <c r="A625" s="128"/>
      <c r="B625" s="4"/>
      <c r="C625" s="11"/>
      <c r="D625" s="5"/>
      <c r="E625" s="5"/>
    </row>
    <row r="626" spans="1:5">
      <c r="A626" s="128"/>
      <c r="B626" s="4"/>
      <c r="C626" s="11"/>
      <c r="D626" s="5"/>
      <c r="E626" s="5"/>
    </row>
    <row r="627" spans="1:5">
      <c r="A627" s="128"/>
      <c r="B627" s="4"/>
      <c r="C627" s="11"/>
      <c r="D627" s="5"/>
      <c r="E627" s="5"/>
    </row>
    <row r="628" spans="1:5">
      <c r="A628" s="128"/>
      <c r="B628" s="4"/>
      <c r="C628" s="11"/>
      <c r="D628" s="5"/>
      <c r="E628" s="5"/>
    </row>
    <row r="629" spans="1:5">
      <c r="A629" s="128"/>
      <c r="B629" s="4"/>
      <c r="C629" s="11"/>
      <c r="D629" s="5"/>
      <c r="E629" s="5"/>
    </row>
    <row r="630" spans="1:5">
      <c r="A630" s="128"/>
      <c r="B630" s="4"/>
      <c r="C630" s="11"/>
      <c r="D630" s="5"/>
      <c r="E630" s="5"/>
    </row>
    <row r="631" spans="1:5">
      <c r="A631" s="128"/>
      <c r="B631" s="4"/>
      <c r="C631" s="11"/>
      <c r="D631" s="5"/>
      <c r="E631" s="5"/>
    </row>
    <row r="632" spans="1:5">
      <c r="A632" s="128"/>
      <c r="B632" s="4"/>
      <c r="C632" s="11"/>
      <c r="D632" s="5"/>
      <c r="E632" s="5"/>
    </row>
    <row r="633" spans="1:5">
      <c r="A633" s="128"/>
      <c r="B633" s="4"/>
      <c r="C633" s="11"/>
      <c r="D633" s="5"/>
      <c r="E633" s="5"/>
    </row>
    <row r="634" spans="1:5">
      <c r="A634" s="128"/>
      <c r="B634" s="4"/>
      <c r="C634" s="11"/>
      <c r="D634" s="5"/>
      <c r="E634" s="5"/>
    </row>
    <row r="635" spans="1:5">
      <c r="A635" s="128"/>
      <c r="B635" s="4"/>
      <c r="C635" s="11"/>
      <c r="D635" s="5"/>
      <c r="E635" s="5"/>
    </row>
    <row r="636" spans="1:5">
      <c r="A636" s="128"/>
      <c r="B636" s="4"/>
      <c r="C636" s="11"/>
      <c r="D636" s="5"/>
      <c r="E636" s="5"/>
    </row>
    <row r="637" spans="1:5">
      <c r="A637" s="128"/>
      <c r="B637" s="4"/>
      <c r="C637" s="11"/>
      <c r="D637" s="5"/>
      <c r="E637" s="5"/>
    </row>
    <row r="638" spans="1:5">
      <c r="A638" s="128"/>
      <c r="B638" s="4"/>
      <c r="C638" s="11"/>
      <c r="D638" s="5"/>
      <c r="E638" s="5"/>
    </row>
    <row r="639" spans="1:5">
      <c r="A639" s="128"/>
      <c r="B639" s="4"/>
      <c r="C639" s="11"/>
      <c r="D639" s="5"/>
      <c r="E639" s="5"/>
    </row>
    <row r="640" spans="1:5">
      <c r="A640" s="128"/>
      <c r="B640" s="4"/>
      <c r="C640" s="11"/>
      <c r="D640" s="5"/>
      <c r="E640" s="5"/>
    </row>
    <row r="641" spans="1:5">
      <c r="A641" s="128"/>
      <c r="B641" s="4"/>
      <c r="C641" s="11"/>
      <c r="D641" s="5"/>
      <c r="E641" s="5"/>
    </row>
    <row r="642" spans="1:5">
      <c r="A642" s="128"/>
      <c r="B642" s="4"/>
      <c r="C642" s="11"/>
      <c r="D642" s="5"/>
      <c r="E642" s="5"/>
    </row>
    <row r="643" spans="1:5">
      <c r="A643" s="128"/>
      <c r="B643" s="4"/>
      <c r="C643" s="11"/>
      <c r="D643" s="5"/>
      <c r="E643" s="5"/>
    </row>
    <row r="644" spans="1:5">
      <c r="A644" s="128"/>
      <c r="B644" s="4"/>
      <c r="C644" s="11"/>
      <c r="D644" s="5"/>
      <c r="E644" s="5"/>
    </row>
    <row r="645" spans="1:5">
      <c r="A645" s="128"/>
      <c r="B645" s="4"/>
      <c r="C645" s="11"/>
      <c r="D645" s="5"/>
      <c r="E645" s="5"/>
    </row>
    <row r="646" spans="1:5">
      <c r="A646" s="128"/>
      <c r="B646" s="4"/>
      <c r="C646" s="11"/>
      <c r="D646" s="5"/>
      <c r="E646" s="5"/>
    </row>
    <row r="647" spans="1:5">
      <c r="A647" s="128"/>
      <c r="B647" s="4"/>
      <c r="C647" s="11"/>
      <c r="D647" s="5"/>
      <c r="E647" s="5"/>
    </row>
    <row r="648" spans="1:5">
      <c r="A648" s="128"/>
      <c r="B648" s="4"/>
      <c r="C648" s="11"/>
      <c r="D648" s="5"/>
      <c r="E648" s="5"/>
    </row>
    <row r="649" spans="1:5">
      <c r="A649" s="128"/>
      <c r="B649" s="4"/>
      <c r="C649" s="11"/>
      <c r="D649" s="5"/>
      <c r="E649" s="5"/>
    </row>
    <row r="650" spans="1:5">
      <c r="A650" s="128"/>
      <c r="B650" s="4"/>
      <c r="C650" s="11"/>
      <c r="D650" s="5"/>
      <c r="E650" s="5"/>
    </row>
    <row r="651" spans="1:5">
      <c r="A651" s="128"/>
      <c r="B651" s="4"/>
      <c r="C651" s="11"/>
      <c r="D651" s="5"/>
      <c r="E651" s="5"/>
    </row>
    <row r="652" spans="1:5">
      <c r="A652" s="128"/>
      <c r="B652" s="4"/>
      <c r="C652" s="11"/>
      <c r="D652" s="5"/>
      <c r="E652" s="5"/>
    </row>
    <row r="653" spans="1:5">
      <c r="A653" s="128"/>
      <c r="B653" s="4"/>
      <c r="C653" s="11"/>
      <c r="D653" s="5"/>
      <c r="E653" s="5"/>
    </row>
    <row r="654" spans="1:5">
      <c r="A654" s="128"/>
      <c r="B654" s="4"/>
      <c r="C654" s="11"/>
      <c r="D654" s="5"/>
      <c r="E654" s="5"/>
    </row>
    <row r="655" spans="1:5">
      <c r="A655" s="128"/>
      <c r="B655" s="4"/>
      <c r="C655" s="11"/>
      <c r="D655" s="5"/>
      <c r="E655" s="5"/>
    </row>
    <row r="656" spans="1:5">
      <c r="A656" s="128"/>
      <c r="B656" s="4"/>
      <c r="C656" s="11"/>
      <c r="D656" s="5"/>
      <c r="E656" s="5"/>
    </row>
    <row r="657" spans="1:5">
      <c r="A657" s="128"/>
      <c r="B657" s="4"/>
      <c r="C657" s="11"/>
      <c r="D657" s="5"/>
      <c r="E657" s="5"/>
    </row>
    <row r="658" spans="1:5">
      <c r="A658" s="128"/>
      <c r="B658" s="4"/>
      <c r="C658" s="11"/>
      <c r="D658" s="5"/>
      <c r="E658" s="5"/>
    </row>
    <row r="659" spans="1:5">
      <c r="A659" s="128"/>
      <c r="B659" s="4"/>
      <c r="C659" s="11"/>
      <c r="D659" s="5"/>
      <c r="E659" s="5"/>
    </row>
    <row r="660" spans="1:5">
      <c r="A660" s="128"/>
      <c r="B660" s="4"/>
      <c r="C660" s="11"/>
      <c r="D660" s="5"/>
      <c r="E660" s="5"/>
    </row>
    <row r="661" spans="1:5">
      <c r="A661" s="128"/>
      <c r="B661" s="4"/>
      <c r="C661" s="11"/>
      <c r="D661" s="5"/>
      <c r="E661" s="5"/>
    </row>
    <row r="662" spans="1:5">
      <c r="A662" s="128"/>
      <c r="B662" s="4"/>
      <c r="C662" s="11"/>
      <c r="D662" s="5"/>
      <c r="E662" s="5"/>
    </row>
    <row r="663" spans="1:5">
      <c r="A663" s="128"/>
      <c r="B663" s="4"/>
      <c r="C663" s="11"/>
      <c r="D663" s="5"/>
      <c r="E663" s="5"/>
    </row>
    <row r="664" spans="1:5">
      <c r="A664" s="128"/>
      <c r="B664" s="4"/>
      <c r="C664" s="11"/>
      <c r="D664" s="5"/>
      <c r="E664" s="5"/>
    </row>
    <row r="665" spans="1:5">
      <c r="A665" s="128"/>
      <c r="B665" s="4"/>
      <c r="C665" s="11"/>
      <c r="D665" s="5"/>
      <c r="E665" s="5"/>
    </row>
    <row r="666" spans="1:5">
      <c r="A666" s="128"/>
      <c r="B666" s="4"/>
      <c r="C666" s="11"/>
      <c r="D666" s="5"/>
      <c r="E666" s="5"/>
    </row>
    <row r="667" spans="1:5">
      <c r="A667" s="128"/>
      <c r="B667" s="4"/>
      <c r="C667" s="11"/>
      <c r="D667" s="5"/>
      <c r="E667" s="5"/>
    </row>
    <row r="668" spans="1:5">
      <c r="A668" s="128"/>
      <c r="B668" s="4"/>
      <c r="C668" s="11"/>
      <c r="D668" s="5"/>
      <c r="E668" s="5"/>
    </row>
    <row r="669" spans="1:5">
      <c r="A669" s="128"/>
      <c r="B669" s="4"/>
      <c r="C669" s="11"/>
      <c r="D669" s="5"/>
      <c r="E669" s="5"/>
    </row>
    <row r="670" spans="1:5">
      <c r="A670" s="128"/>
      <c r="B670" s="4"/>
      <c r="C670" s="11"/>
      <c r="D670" s="5"/>
      <c r="E670" s="5"/>
    </row>
    <row r="671" spans="1:5">
      <c r="A671" s="128"/>
      <c r="B671" s="4"/>
      <c r="C671" s="11"/>
      <c r="D671" s="5"/>
      <c r="E671" s="5"/>
    </row>
  </sheetData>
  <pageMargins left="0.7" right="0.7" top="0.75" bottom="0.75" header="0.3" footer="0.3"/>
  <pageSetup paperSize="9" orientation="portrait" horizontalDpi="300" verticalDpi="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D29" sqref="D29"/>
    </sheetView>
  </sheetViews>
  <sheetFormatPr baseColWidth="10" defaultRowHeight="15"/>
  <cols>
    <col min="1" max="1" width="9.140625" customWidth="1"/>
    <col min="2" max="2" width="36.7109375" customWidth="1"/>
    <col min="3" max="3" width="2.7109375" customWidth="1"/>
    <col min="4" max="4" width="12.85546875" style="235" customWidth="1"/>
    <col min="5" max="5" width="24.7109375" style="235" customWidth="1"/>
    <col min="6" max="6" width="13.140625" style="285" customWidth="1"/>
    <col min="7" max="7" width="12" style="286" customWidth="1"/>
    <col min="8" max="8" width="20.7109375" style="234" customWidth="1"/>
    <col min="9" max="9" width="16" style="234" customWidth="1"/>
    <col min="10" max="10" width="10.85546875" style="235" customWidth="1"/>
  </cols>
  <sheetData>
    <row r="1" spans="1:11" ht="27" thickBot="1">
      <c r="B1" s="21"/>
      <c r="C1" s="293" t="s">
        <v>78</v>
      </c>
      <c r="D1" s="293"/>
      <c r="E1" s="293"/>
      <c r="F1" s="294"/>
      <c r="G1" s="294"/>
      <c r="H1" s="294"/>
    </row>
    <row r="2" spans="1:11" ht="16.5" thickTop="1" thickBot="1">
      <c r="B2" s="21"/>
      <c r="C2" s="21"/>
      <c r="D2" s="236"/>
      <c r="E2" s="236"/>
      <c r="F2" s="236"/>
      <c r="G2" s="237"/>
    </row>
    <row r="3" spans="1:11" ht="18.75">
      <c r="A3" s="287" t="s">
        <v>6</v>
      </c>
      <c r="B3" s="288"/>
      <c r="C3" s="289"/>
      <c r="D3" s="295" t="s">
        <v>22</v>
      </c>
      <c r="E3" s="238" t="s">
        <v>24</v>
      </c>
      <c r="F3" s="297" t="s">
        <v>21</v>
      </c>
      <c r="G3" s="299" t="s">
        <v>7</v>
      </c>
      <c r="H3" s="300"/>
      <c r="I3" s="300"/>
      <c r="J3" s="301"/>
    </row>
    <row r="4" spans="1:11" ht="19.5" thickBot="1">
      <c r="A4" s="290"/>
      <c r="B4" s="291"/>
      <c r="C4" s="292"/>
      <c r="D4" s="296"/>
      <c r="E4" s="239" t="s">
        <v>23</v>
      </c>
      <c r="F4" s="298"/>
      <c r="G4" s="302"/>
      <c r="H4" s="303"/>
      <c r="I4" s="303"/>
      <c r="J4" s="304"/>
    </row>
    <row r="5" spans="1:11">
      <c r="A5" s="72"/>
      <c r="B5" s="84" t="s">
        <v>8</v>
      </c>
      <c r="C5" s="75"/>
      <c r="D5" s="240"/>
      <c r="E5" s="241"/>
      <c r="F5" s="242"/>
      <c r="G5" s="243"/>
      <c r="H5" s="244" t="s">
        <v>9</v>
      </c>
      <c r="I5" s="245"/>
      <c r="J5" s="246"/>
    </row>
    <row r="6" spans="1:11">
      <c r="A6" s="73">
        <v>20</v>
      </c>
      <c r="B6" s="82" t="s">
        <v>39</v>
      </c>
      <c r="C6" s="83"/>
      <c r="D6" s="247">
        <f>'Tableaux d''amortissement'!C7</f>
        <v>1000</v>
      </c>
      <c r="E6" s="248">
        <f>100+Journal!E5</f>
        <v>300</v>
      </c>
      <c r="F6" s="249">
        <f>D6-E6</f>
        <v>700</v>
      </c>
      <c r="G6" s="250">
        <v>101</v>
      </c>
      <c r="H6" s="251" t="s">
        <v>33</v>
      </c>
      <c r="I6" s="251"/>
      <c r="J6" s="252">
        <v>40000</v>
      </c>
    </row>
    <row r="7" spans="1:11">
      <c r="A7" s="73">
        <v>21</v>
      </c>
      <c r="B7" s="95" t="s">
        <v>40</v>
      </c>
      <c r="C7" s="83"/>
      <c r="D7" s="247"/>
      <c r="E7" s="248"/>
      <c r="F7" s="249"/>
      <c r="G7" s="250">
        <v>106</v>
      </c>
      <c r="H7" s="253" t="s">
        <v>34</v>
      </c>
      <c r="I7" s="253"/>
      <c r="J7" s="254">
        <v>0</v>
      </c>
    </row>
    <row r="8" spans="1:11">
      <c r="A8" s="73">
        <v>213</v>
      </c>
      <c r="B8" s="82" t="s">
        <v>53</v>
      </c>
      <c r="C8" s="83"/>
      <c r="D8" s="247">
        <f>'Tableaux d''amortissement'!C17</f>
        <v>15000</v>
      </c>
      <c r="E8" s="248">
        <f>750+Journal!E7</f>
        <v>2250</v>
      </c>
      <c r="F8" s="249">
        <f t="shared" ref="F8:F11" si="0">D8-E8</f>
        <v>12750</v>
      </c>
      <c r="G8" s="250"/>
      <c r="H8" s="253"/>
      <c r="I8" s="253"/>
      <c r="J8" s="254"/>
    </row>
    <row r="9" spans="1:11">
      <c r="A9" s="73">
        <v>2815</v>
      </c>
      <c r="B9" s="82" t="s">
        <v>38</v>
      </c>
      <c r="C9" s="83"/>
      <c r="D9" s="247">
        <f>'Tableaux d''amortissement'!C32</f>
        <v>5000</v>
      </c>
      <c r="E9" s="248">
        <f>583+Journal!E9</f>
        <v>2129</v>
      </c>
      <c r="F9" s="249">
        <f t="shared" si="0"/>
        <v>2871</v>
      </c>
      <c r="G9" s="250">
        <v>110</v>
      </c>
      <c r="H9" s="251" t="s">
        <v>35</v>
      </c>
      <c r="I9" s="251"/>
      <c r="J9" s="252">
        <v>-2000</v>
      </c>
    </row>
    <row r="10" spans="1:11">
      <c r="A10" s="73">
        <v>28181</v>
      </c>
      <c r="B10" s="82" t="s">
        <v>54</v>
      </c>
      <c r="C10" s="83"/>
      <c r="D10" s="247">
        <f>'Tableaux d''amortissement'!C42</f>
        <v>10000</v>
      </c>
      <c r="E10" s="248">
        <f>0+Journal!E11</f>
        <v>2917</v>
      </c>
      <c r="F10" s="249">
        <f t="shared" si="0"/>
        <v>7083</v>
      </c>
      <c r="G10" s="250">
        <v>12</v>
      </c>
      <c r="H10" s="253" t="s">
        <v>66</v>
      </c>
      <c r="I10" s="253"/>
      <c r="J10" s="254">
        <v>15627</v>
      </c>
      <c r="K10" s="230">
        <f>J6+J9++J10+J23+J24+J25-F35</f>
        <v>0</v>
      </c>
    </row>
    <row r="11" spans="1:11">
      <c r="A11" s="73">
        <v>28182</v>
      </c>
      <c r="B11" s="82" t="s">
        <v>55</v>
      </c>
      <c r="C11" s="83"/>
      <c r="D11" s="247">
        <f>'Tableaux d''amortissement'!C52</f>
        <v>12000</v>
      </c>
      <c r="E11" s="248">
        <f>2500+Journal!E13</f>
        <v>7250</v>
      </c>
      <c r="F11" s="249">
        <f t="shared" si="0"/>
        <v>4750</v>
      </c>
      <c r="G11" s="250"/>
      <c r="H11" s="253"/>
      <c r="I11" s="253"/>
      <c r="J11" s="254"/>
    </row>
    <row r="12" spans="1:11">
      <c r="A12" s="73">
        <v>238</v>
      </c>
      <c r="B12" s="82" t="s">
        <v>59</v>
      </c>
      <c r="C12" s="83"/>
      <c r="D12" s="247"/>
      <c r="E12" s="248"/>
      <c r="F12" s="249"/>
      <c r="G12" s="250"/>
      <c r="H12" s="253"/>
      <c r="I12" s="253"/>
      <c r="J12" s="254"/>
    </row>
    <row r="13" spans="1:11">
      <c r="A13" s="73">
        <v>26</v>
      </c>
      <c r="B13" s="95" t="s">
        <v>41</v>
      </c>
      <c r="C13" s="83"/>
      <c r="D13" s="247"/>
      <c r="E13" s="248"/>
      <c r="F13" s="249"/>
      <c r="G13" s="250"/>
      <c r="H13" s="251"/>
      <c r="I13" s="251"/>
      <c r="J13" s="252"/>
    </row>
    <row r="14" spans="1:11">
      <c r="A14" s="73">
        <v>261</v>
      </c>
      <c r="B14" s="82" t="s">
        <v>56</v>
      </c>
      <c r="C14" s="83"/>
      <c r="D14" s="247">
        <f>Journal!J49</f>
        <v>10311</v>
      </c>
      <c r="E14" s="248">
        <f>50-Journal!D45-Journal!D47+Journal!E50+Journal!E52</f>
        <v>360</v>
      </c>
      <c r="F14" s="249">
        <f>D14-E14</f>
        <v>9951</v>
      </c>
      <c r="G14" s="250"/>
      <c r="H14" s="251"/>
      <c r="I14" s="251"/>
      <c r="J14" s="252"/>
    </row>
    <row r="15" spans="1:11">
      <c r="A15" s="73"/>
      <c r="B15" s="82"/>
      <c r="C15" s="83"/>
      <c r="D15" s="247"/>
      <c r="E15" s="248"/>
      <c r="F15" s="249"/>
      <c r="G15" s="250">
        <v>151</v>
      </c>
      <c r="H15" s="251" t="s">
        <v>36</v>
      </c>
      <c r="I15" s="251"/>
      <c r="J15" s="252"/>
    </row>
    <row r="16" spans="1:11">
      <c r="A16" s="73">
        <v>275</v>
      </c>
      <c r="B16" s="82" t="s">
        <v>57</v>
      </c>
      <c r="C16" s="83"/>
      <c r="D16" s="247">
        <v>500</v>
      </c>
      <c r="E16" s="248"/>
      <c r="F16" s="249">
        <f>D16</f>
        <v>500</v>
      </c>
      <c r="G16" s="250"/>
      <c r="H16" s="251"/>
      <c r="I16" s="251"/>
      <c r="J16" s="252"/>
    </row>
    <row r="17" spans="1:10">
      <c r="A17" s="73"/>
      <c r="B17" s="82"/>
      <c r="C17" s="83"/>
      <c r="D17" s="247"/>
      <c r="E17" s="248"/>
      <c r="F17" s="249"/>
      <c r="G17" s="250"/>
      <c r="H17" s="255"/>
      <c r="I17" s="251"/>
      <c r="J17" s="252"/>
    </row>
    <row r="18" spans="1:10">
      <c r="A18" s="73"/>
      <c r="B18" s="22"/>
      <c r="C18" s="76"/>
      <c r="D18" s="256"/>
      <c r="E18" s="257"/>
      <c r="F18" s="258"/>
      <c r="G18" s="250"/>
      <c r="H18" s="259"/>
      <c r="I18" s="251"/>
      <c r="J18" s="252"/>
    </row>
    <row r="19" spans="1:10">
      <c r="A19" s="73"/>
      <c r="B19" s="22"/>
      <c r="C19" s="76"/>
      <c r="D19" s="256"/>
      <c r="E19" s="257"/>
      <c r="F19" s="258"/>
      <c r="G19" s="250"/>
      <c r="H19" s="251"/>
      <c r="I19" s="251"/>
      <c r="J19" s="252"/>
    </row>
    <row r="20" spans="1:10" ht="15.75" thickBot="1">
      <c r="A20" s="74"/>
      <c r="B20" s="24"/>
      <c r="C20" s="77"/>
      <c r="D20" s="260"/>
      <c r="E20" s="261"/>
      <c r="F20" s="262"/>
      <c r="G20" s="263"/>
      <c r="H20" s="264"/>
      <c r="I20" s="264"/>
      <c r="J20" s="265"/>
    </row>
    <row r="21" spans="1:10">
      <c r="A21" s="78"/>
      <c r="B21" s="85" t="s">
        <v>11</v>
      </c>
      <c r="C21" s="79"/>
      <c r="D21" s="266"/>
      <c r="E21" s="266"/>
      <c r="F21" s="267"/>
      <c r="G21" s="268"/>
      <c r="H21" s="269" t="s">
        <v>10</v>
      </c>
      <c r="I21" s="270"/>
      <c r="J21" s="271"/>
    </row>
    <row r="22" spans="1:10">
      <c r="A22" s="80" t="s">
        <v>43</v>
      </c>
      <c r="B22" s="26" t="s">
        <v>42</v>
      </c>
      <c r="C22" s="26"/>
      <c r="D22" s="272">
        <f>Journal!D16</f>
        <v>12000</v>
      </c>
      <c r="E22" s="272"/>
      <c r="F22" s="273">
        <f>D22</f>
        <v>12000</v>
      </c>
      <c r="G22" s="274"/>
      <c r="H22" s="275"/>
      <c r="I22" s="276"/>
      <c r="J22" s="277"/>
    </row>
    <row r="23" spans="1:10">
      <c r="A23" s="80">
        <v>35</v>
      </c>
      <c r="B23" s="26" t="s">
        <v>131</v>
      </c>
      <c r="C23" s="26"/>
      <c r="D23" s="272">
        <f>Journal!D20</f>
        <v>25000</v>
      </c>
      <c r="E23" s="272">
        <f>Journal!E25</f>
        <v>600</v>
      </c>
      <c r="F23" s="273">
        <f>D23-E23</f>
        <v>24400</v>
      </c>
      <c r="G23" s="278">
        <v>164</v>
      </c>
      <c r="H23" s="279" t="s">
        <v>37</v>
      </c>
      <c r="I23" s="276"/>
      <c r="J23" s="277">
        <v>9000</v>
      </c>
    </row>
    <row r="24" spans="1:10">
      <c r="A24" s="80" t="s">
        <v>132</v>
      </c>
      <c r="B24" s="26" t="s">
        <v>63</v>
      </c>
      <c r="C24" s="26"/>
      <c r="D24" s="272">
        <f>13000-Journal!E42</f>
        <v>12000</v>
      </c>
      <c r="E24" s="272"/>
      <c r="F24" s="273">
        <f>D24</f>
        <v>12000</v>
      </c>
      <c r="G24" s="280" t="s">
        <v>134</v>
      </c>
      <c r="H24" s="276" t="s">
        <v>67</v>
      </c>
      <c r="I24" s="276"/>
      <c r="J24" s="277">
        <f>46278</f>
        <v>46278</v>
      </c>
    </row>
    <row r="25" spans="1:10">
      <c r="A25" s="182"/>
      <c r="B25" s="26" t="s">
        <v>152</v>
      </c>
      <c r="C25" s="26"/>
      <c r="D25" s="272">
        <v>2000</v>
      </c>
      <c r="E25" s="272"/>
      <c r="F25" s="273">
        <f>D25</f>
        <v>2000</v>
      </c>
      <c r="G25" s="274" t="s">
        <v>133</v>
      </c>
      <c r="H25" s="276" t="s">
        <v>68</v>
      </c>
      <c r="I25" s="276"/>
      <c r="J25" s="277">
        <f>5000+2000+1500</f>
        <v>8500</v>
      </c>
    </row>
    <row r="26" spans="1:10">
      <c r="A26" s="80">
        <v>416</v>
      </c>
      <c r="B26" s="26" t="s">
        <v>138</v>
      </c>
      <c r="C26" s="26"/>
      <c r="D26" s="272">
        <f>Journal!D41+500-Journal!E36</f>
        <v>1300</v>
      </c>
      <c r="E26" s="272">
        <f>250+Journal!E40+Journal!E44-Journal!D37</f>
        <v>400</v>
      </c>
      <c r="F26" s="273">
        <f>D26-E26</f>
        <v>900</v>
      </c>
      <c r="G26" s="274"/>
      <c r="H26" s="276"/>
      <c r="I26" s="276"/>
      <c r="J26" s="277"/>
    </row>
    <row r="27" spans="1:10">
      <c r="A27" s="80"/>
      <c r="B27" s="26" t="s">
        <v>153</v>
      </c>
      <c r="C27" s="26"/>
      <c r="D27" s="272">
        <f>1000</f>
        <v>1000</v>
      </c>
      <c r="E27" s="272"/>
      <c r="F27" s="273">
        <f>D27</f>
        <v>1000</v>
      </c>
      <c r="G27" s="274"/>
      <c r="H27" s="276"/>
      <c r="I27" s="276"/>
      <c r="J27" s="277"/>
    </row>
    <row r="28" spans="1:10">
      <c r="A28" s="80">
        <v>486</v>
      </c>
      <c r="B28" s="26" t="s">
        <v>32</v>
      </c>
      <c r="C28" s="26"/>
      <c r="D28" s="272">
        <f>F28</f>
        <v>20500</v>
      </c>
      <c r="E28" s="272"/>
      <c r="F28" s="273">
        <f>Journal!D30+Journal!D32</f>
        <v>20500</v>
      </c>
      <c r="G28" s="274"/>
      <c r="H28" s="276"/>
      <c r="I28" s="276"/>
      <c r="J28" s="277"/>
    </row>
    <row r="29" spans="1:10">
      <c r="A29" s="182" t="s">
        <v>135</v>
      </c>
      <c r="B29" s="26" t="s">
        <v>65</v>
      </c>
      <c r="C29" s="26"/>
      <c r="D29" s="272">
        <f>5000+1000</f>
        <v>6000</v>
      </c>
      <c r="E29" s="272"/>
      <c r="F29" s="273">
        <f>D29</f>
        <v>6000</v>
      </c>
      <c r="G29" s="274"/>
      <c r="H29" s="276"/>
      <c r="I29" s="276"/>
      <c r="J29" s="277"/>
    </row>
    <row r="30" spans="1:10">
      <c r="A30" s="80"/>
      <c r="B30" s="26"/>
      <c r="C30" s="26"/>
      <c r="D30" s="272"/>
      <c r="E30" s="272"/>
      <c r="F30" s="273"/>
      <c r="G30" s="274"/>
      <c r="H30" s="276"/>
      <c r="I30" s="276"/>
      <c r="J30" s="277"/>
    </row>
    <row r="31" spans="1:10">
      <c r="A31" s="80"/>
      <c r="B31" s="26"/>
      <c r="C31" s="26"/>
      <c r="D31" s="272"/>
      <c r="E31" s="272"/>
      <c r="F31" s="273"/>
      <c r="G31" s="274"/>
      <c r="H31" s="276"/>
      <c r="I31" s="276"/>
      <c r="J31" s="277"/>
    </row>
    <row r="32" spans="1:10">
      <c r="A32" s="80"/>
      <c r="B32" s="26"/>
      <c r="C32" s="26"/>
      <c r="D32" s="272"/>
      <c r="E32" s="272"/>
      <c r="F32" s="273"/>
      <c r="G32" s="274"/>
      <c r="H32" s="276"/>
      <c r="I32" s="276"/>
      <c r="J32" s="277"/>
    </row>
    <row r="33" spans="1:11">
      <c r="A33" s="80"/>
      <c r="B33" s="26"/>
      <c r="C33" s="26"/>
      <c r="D33" s="272"/>
      <c r="E33" s="272"/>
      <c r="F33" s="273"/>
      <c r="G33" s="274"/>
      <c r="H33" s="276"/>
      <c r="I33" s="276"/>
      <c r="J33" s="277"/>
    </row>
    <row r="34" spans="1:11" ht="15.75" thickBot="1">
      <c r="A34" s="80"/>
      <c r="B34" s="26"/>
      <c r="C34" s="26"/>
      <c r="D34" s="272"/>
      <c r="E34" s="272"/>
      <c r="F34" s="273"/>
      <c r="G34" s="274"/>
      <c r="H34" s="276"/>
      <c r="I34" s="276"/>
      <c r="J34" s="277"/>
    </row>
    <row r="35" spans="1:11" ht="15.75" thickBot="1">
      <c r="A35" s="81" t="s">
        <v>12</v>
      </c>
      <c r="B35" s="35"/>
      <c r="C35" s="35"/>
      <c r="D35" s="281">
        <f t="shared" ref="D35:E35" si="1">SUM(D5:D31)</f>
        <v>133611</v>
      </c>
      <c r="E35" s="281">
        <f t="shared" si="1"/>
        <v>16206</v>
      </c>
      <c r="F35" s="281">
        <f>D35-E35</f>
        <v>117405</v>
      </c>
      <c r="G35" s="282" t="s">
        <v>12</v>
      </c>
      <c r="H35" s="283"/>
      <c r="I35" s="283"/>
      <c r="J35" s="284">
        <f>F35</f>
        <v>117405</v>
      </c>
      <c r="K35" s="29">
        <f>SUM(J6:J26)</f>
        <v>117405</v>
      </c>
    </row>
    <row r="36" spans="1:11">
      <c r="F36" s="285">
        <f>SUM(F6:F30)</f>
        <v>117405</v>
      </c>
    </row>
    <row r="37" spans="1:11">
      <c r="F37" s="235"/>
    </row>
    <row r="38" spans="1:11">
      <c r="H38" s="234">
        <f>J35-F35</f>
        <v>0</v>
      </c>
    </row>
  </sheetData>
  <mergeCells count="5">
    <mergeCell ref="A3:C4"/>
    <mergeCell ref="C1:H1"/>
    <mergeCell ref="D3:D4"/>
    <mergeCell ref="F3:F4"/>
    <mergeCell ref="G3:J4"/>
  </mergeCells>
  <pageMargins left="0.7" right="0.7" top="0.75" bottom="0.75" header="0.3" footer="0.3"/>
  <pageSetup paperSize="9" orientation="portrait" horizontalDpi="30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G28"/>
  <sheetViews>
    <sheetView workbookViewId="0">
      <selection activeCell="D5" sqref="D5"/>
    </sheetView>
  </sheetViews>
  <sheetFormatPr baseColWidth="10" defaultRowHeight="15"/>
  <cols>
    <col min="1" max="1" width="8.140625" customWidth="1"/>
    <col min="2" max="2" width="8.140625" style="33" customWidth="1"/>
    <col min="3" max="3" width="40.5703125" customWidth="1"/>
    <col min="4" max="4" width="13.42578125" style="29" customWidth="1"/>
    <col min="5" max="5" width="9.7109375" style="33" customWidth="1"/>
    <col min="6" max="6" width="35.42578125" customWidth="1"/>
    <col min="7" max="7" width="11.5703125" style="29" customWidth="1"/>
  </cols>
  <sheetData>
    <row r="1" spans="2:7" ht="27" thickBot="1">
      <c r="B1" s="309" t="s">
        <v>79</v>
      </c>
      <c r="C1" s="310"/>
      <c r="D1" s="310"/>
      <c r="E1" s="310"/>
      <c r="F1" s="310"/>
      <c r="G1" s="310"/>
    </row>
    <row r="2" spans="2:7" ht="16.5" thickTop="1" thickBot="1"/>
    <row r="3" spans="2:7" s="46" customFormat="1" ht="39.950000000000003" customHeight="1" thickBot="1">
      <c r="B3" s="308" t="s">
        <v>1</v>
      </c>
      <c r="C3" s="306"/>
      <c r="D3" s="307"/>
      <c r="E3" s="305" t="s">
        <v>2</v>
      </c>
      <c r="F3" s="306"/>
      <c r="G3" s="307"/>
    </row>
    <row r="4" spans="2:7">
      <c r="B4" s="25"/>
      <c r="C4" s="67" t="s">
        <v>27</v>
      </c>
      <c r="D4" s="40"/>
      <c r="E4" s="42"/>
      <c r="F4" s="69" t="s">
        <v>31</v>
      </c>
      <c r="G4" s="44"/>
    </row>
    <row r="5" spans="2:7">
      <c r="B5" s="25">
        <v>601</v>
      </c>
      <c r="C5" s="39" t="s">
        <v>154</v>
      </c>
      <c r="D5" s="40">
        <f>26898-898-Journal!E31</f>
        <v>25500</v>
      </c>
      <c r="E5" s="27"/>
      <c r="F5" s="41"/>
      <c r="G5" s="45"/>
    </row>
    <row r="6" spans="2:7">
      <c r="B6" s="64"/>
      <c r="C6" s="26"/>
      <c r="D6" s="40"/>
      <c r="E6" s="27">
        <v>707</v>
      </c>
      <c r="F6" s="28" t="s">
        <v>137</v>
      </c>
      <c r="G6" s="45">
        <f>200252-252+1350</f>
        <v>201350</v>
      </c>
    </row>
    <row r="7" spans="2:7">
      <c r="B7" s="64"/>
      <c r="C7" s="26"/>
      <c r="D7" s="40"/>
      <c r="E7" s="27">
        <v>71</v>
      </c>
      <c r="F7" s="28" t="s">
        <v>139</v>
      </c>
      <c r="G7" s="45">
        <f>Journal!E21-Journal!D18</f>
        <v>5000</v>
      </c>
    </row>
    <row r="8" spans="2:7">
      <c r="B8" s="64"/>
      <c r="C8" s="26"/>
      <c r="D8" s="40"/>
      <c r="E8" s="27"/>
      <c r="F8" s="28"/>
      <c r="G8" s="45"/>
    </row>
    <row r="9" spans="2:7">
      <c r="B9" s="64"/>
      <c r="C9" s="26" t="s">
        <v>150</v>
      </c>
      <c r="D9" s="40">
        <f>Journal!D14-Journal!E17</f>
        <v>2000</v>
      </c>
      <c r="E9" s="27"/>
      <c r="F9" s="28" t="s">
        <v>159</v>
      </c>
      <c r="G9" s="45">
        <f>Journal!E23+Journal!E38</f>
        <v>800</v>
      </c>
    </row>
    <row r="10" spans="2:7">
      <c r="B10" s="64">
        <v>616</v>
      </c>
      <c r="C10" s="71" t="s">
        <v>155</v>
      </c>
      <c r="D10" s="66">
        <f>28000+32000+18000+6000+4550+2800+1300+200-Journal!E33</f>
        <v>72850</v>
      </c>
      <c r="E10" s="27">
        <v>786</v>
      </c>
      <c r="F10" s="28" t="s">
        <v>158</v>
      </c>
      <c r="G10" s="45">
        <f>Journal!E46+Journal!E48</f>
        <v>50</v>
      </c>
    </row>
    <row r="11" spans="2:7">
      <c r="B11" s="64">
        <v>63</v>
      </c>
      <c r="C11" s="71" t="s">
        <v>69</v>
      </c>
      <c r="D11" s="66">
        <v>30000</v>
      </c>
      <c r="E11" s="27"/>
      <c r="F11" s="28"/>
      <c r="G11" s="45"/>
    </row>
    <row r="12" spans="2:7">
      <c r="B12" s="64">
        <v>64</v>
      </c>
      <c r="C12" s="65" t="s">
        <v>70</v>
      </c>
      <c r="D12" s="66">
        <v>42500</v>
      </c>
      <c r="E12" s="27">
        <v>761</v>
      </c>
      <c r="F12" s="41" t="s">
        <v>71</v>
      </c>
      <c r="G12" s="45">
        <v>1000</v>
      </c>
    </row>
    <row r="13" spans="2:7">
      <c r="B13" s="64">
        <v>681</v>
      </c>
      <c r="C13" s="71" t="s">
        <v>30</v>
      </c>
      <c r="D13" s="66">
        <f>Journal!D4+Journal!D6+Journal!D8+Journal!D10+Journal!D12+Journal!D24+Journal!D39+Journal!D43</f>
        <v>11863</v>
      </c>
      <c r="E13" s="27">
        <v>765</v>
      </c>
      <c r="F13" s="41" t="s">
        <v>72</v>
      </c>
      <c r="G13" s="45">
        <v>700</v>
      </c>
    </row>
    <row r="14" spans="2:7">
      <c r="B14" s="64"/>
      <c r="C14" s="71"/>
      <c r="D14" s="66"/>
      <c r="E14" s="27">
        <v>771</v>
      </c>
      <c r="F14" s="41" t="s">
        <v>73</v>
      </c>
      <c r="G14" s="45">
        <v>500</v>
      </c>
    </row>
    <row r="15" spans="2:7">
      <c r="B15" s="64">
        <v>654</v>
      </c>
      <c r="C15" s="71" t="s">
        <v>58</v>
      </c>
      <c r="D15" s="66">
        <f>2500+Journal!D35</f>
        <v>2700</v>
      </c>
      <c r="E15" s="27"/>
      <c r="F15" s="41"/>
      <c r="G15" s="45"/>
    </row>
    <row r="16" spans="2:7">
      <c r="B16" s="64"/>
      <c r="C16" s="68" t="s">
        <v>28</v>
      </c>
      <c r="D16" s="66"/>
      <c r="E16" s="27"/>
      <c r="F16" s="70"/>
      <c r="G16" s="45"/>
    </row>
    <row r="17" spans="2:7">
      <c r="B17" s="64"/>
      <c r="C17" s="71" t="s">
        <v>156</v>
      </c>
      <c r="D17" s="66">
        <f>Journal!D49+Journal!D51</f>
        <v>360</v>
      </c>
      <c r="E17" s="27"/>
      <c r="F17" s="41"/>
      <c r="G17" s="45"/>
    </row>
    <row r="18" spans="2:7">
      <c r="B18" s="64">
        <v>661</v>
      </c>
      <c r="C18" s="71" t="s">
        <v>28</v>
      </c>
      <c r="D18" s="66">
        <v>4000</v>
      </c>
      <c r="E18" s="27"/>
      <c r="F18" s="41"/>
      <c r="G18" s="45"/>
    </row>
    <row r="19" spans="2:7">
      <c r="B19" s="64"/>
      <c r="C19" s="65"/>
      <c r="D19" s="66"/>
      <c r="E19" s="27"/>
      <c r="F19" s="41"/>
      <c r="G19" s="45"/>
    </row>
    <row r="20" spans="2:7">
      <c r="B20" s="64">
        <v>671</v>
      </c>
      <c r="C20" s="68" t="s">
        <v>29</v>
      </c>
      <c r="D20" s="66">
        <v>2000</v>
      </c>
      <c r="E20" s="27"/>
      <c r="F20" s="70"/>
      <c r="G20" s="45"/>
    </row>
    <row r="21" spans="2:7">
      <c r="B21" s="64"/>
      <c r="C21" s="71"/>
      <c r="D21" s="66"/>
      <c r="E21" s="27"/>
      <c r="F21" s="41"/>
      <c r="G21" s="45"/>
    </row>
    <row r="22" spans="2:7">
      <c r="B22" s="64"/>
      <c r="C22" s="65"/>
      <c r="D22" s="66"/>
      <c r="E22" s="27"/>
      <c r="F22" s="41"/>
      <c r="G22" s="45"/>
    </row>
    <row r="23" spans="2:7">
      <c r="B23" s="64"/>
      <c r="C23" s="39"/>
      <c r="D23" s="40"/>
      <c r="E23" s="27"/>
      <c r="F23" s="41"/>
      <c r="G23" s="45"/>
    </row>
    <row r="24" spans="2:7">
      <c r="B24" s="64"/>
      <c r="C24" s="39"/>
      <c r="D24" s="40"/>
      <c r="E24" s="27"/>
      <c r="F24" s="41"/>
      <c r="G24" s="45"/>
    </row>
    <row r="25" spans="2:7">
      <c r="B25" s="64"/>
      <c r="C25" s="65"/>
      <c r="D25" s="66"/>
      <c r="E25" s="27"/>
      <c r="F25" s="41"/>
      <c r="G25" s="45"/>
    </row>
    <row r="26" spans="2:7">
      <c r="B26" s="64"/>
      <c r="C26" s="65"/>
      <c r="D26" s="66"/>
      <c r="E26" s="27"/>
      <c r="F26" s="41"/>
      <c r="G26" s="45"/>
    </row>
    <row r="27" spans="2:7" ht="15.75" thickBot="1">
      <c r="B27" s="25" t="s">
        <v>157</v>
      </c>
      <c r="C27" s="39"/>
      <c r="D27" s="40">
        <v>15627</v>
      </c>
      <c r="E27" s="23" t="s">
        <v>13</v>
      </c>
      <c r="F27" s="47"/>
      <c r="G27" s="48"/>
    </row>
    <row r="28" spans="2:7" ht="15.75" thickBot="1">
      <c r="B28" s="34" t="s">
        <v>19</v>
      </c>
      <c r="C28" s="35"/>
      <c r="D28" s="43">
        <f>SUM(D4:D27)</f>
        <v>209400</v>
      </c>
      <c r="E28" s="36" t="s">
        <v>19</v>
      </c>
      <c r="F28" s="37"/>
      <c r="G28" s="38">
        <f>SUM(G6:G27)</f>
        <v>209400</v>
      </c>
    </row>
  </sheetData>
  <mergeCells count="3">
    <mergeCell ref="E3:G3"/>
    <mergeCell ref="B3:D3"/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7"/>
  <sheetViews>
    <sheetView tabSelected="1" topLeftCell="A20" zoomScaleNormal="100" workbookViewId="0">
      <selection activeCell="K44" sqref="K44"/>
    </sheetView>
  </sheetViews>
  <sheetFormatPr baseColWidth="10" defaultRowHeight="15"/>
  <cols>
    <col min="1" max="1" width="27" style="60" customWidth="1"/>
    <col min="2" max="2" width="11.5703125" customWidth="1"/>
    <col min="3" max="3" width="13.5703125" style="49" customWidth="1"/>
    <col min="4" max="4" width="16.85546875" style="49" customWidth="1"/>
    <col min="5" max="5" width="11.7109375" style="49" customWidth="1"/>
    <col min="6" max="6" width="15.42578125" style="117" customWidth="1"/>
    <col min="7" max="7" width="14.42578125" style="117" customWidth="1"/>
    <col min="9" max="9" width="15.42578125" customWidth="1"/>
  </cols>
  <sheetData>
    <row r="1" spans="1:7">
      <c r="E1" s="98"/>
      <c r="F1" s="114" t="s">
        <v>75</v>
      </c>
      <c r="G1" s="115">
        <v>38899</v>
      </c>
    </row>
    <row r="2" spans="1:7">
      <c r="E2" s="98"/>
      <c r="F2" s="114"/>
      <c r="G2" s="115"/>
    </row>
    <row r="3" spans="1:7" ht="15.75" thickBot="1">
      <c r="F3" s="111" t="s">
        <v>83</v>
      </c>
      <c r="G3" s="114"/>
    </row>
    <row r="4" spans="1:7" ht="15.75" thickBot="1">
      <c r="A4" s="60">
        <v>2801</v>
      </c>
      <c r="B4" s="54" t="s">
        <v>77</v>
      </c>
      <c r="C4" s="55"/>
      <c r="D4" s="55"/>
      <c r="E4" s="105" t="s">
        <v>76</v>
      </c>
      <c r="F4" s="116">
        <f>1/5</f>
        <v>0.2</v>
      </c>
    </row>
    <row r="6" spans="1:7">
      <c r="A6" s="59" t="s">
        <v>20</v>
      </c>
      <c r="B6" s="57" t="s">
        <v>14</v>
      </c>
      <c r="C6" s="50" t="s">
        <v>15</v>
      </c>
      <c r="D6" s="50" t="s">
        <v>16</v>
      </c>
      <c r="E6" s="51" t="s">
        <v>17</v>
      </c>
    </row>
    <row r="7" spans="1:7">
      <c r="B7" s="106">
        <v>38899</v>
      </c>
      <c r="C7" s="52">
        <v>1000</v>
      </c>
      <c r="D7" s="107">
        <f>1000*$F$4*(30*6/360)</f>
        <v>100</v>
      </c>
      <c r="E7" s="53">
        <f>Tableau5[[#This Row],[VCN début]]-Tableau5[[#This Row],[annuité]]</f>
        <v>900</v>
      </c>
    </row>
    <row r="8" spans="1:7">
      <c r="B8" s="91">
        <v>39447</v>
      </c>
      <c r="C8" s="92">
        <f>E7</f>
        <v>900</v>
      </c>
      <c r="D8" s="92">
        <f>1000*$F$4</f>
        <v>200</v>
      </c>
      <c r="E8" s="93">
        <f>Tableau5[[#This Row],[VCN début]]-Tableau5[[#This Row],[annuité]]</f>
        <v>700</v>
      </c>
    </row>
    <row r="9" spans="1:7">
      <c r="B9" s="58">
        <v>39813</v>
      </c>
      <c r="C9" s="52">
        <f t="shared" ref="C9:C12" si="0">E8</f>
        <v>700</v>
      </c>
      <c r="D9" s="52">
        <f>1000*$F$4</f>
        <v>200</v>
      </c>
      <c r="E9" s="53">
        <f>Tableau5[[#This Row],[VCN début]]-Tableau5[[#This Row],[annuité]]</f>
        <v>500</v>
      </c>
    </row>
    <row r="10" spans="1:7">
      <c r="B10" s="58">
        <v>40178</v>
      </c>
      <c r="C10" s="52">
        <f t="shared" si="0"/>
        <v>500</v>
      </c>
      <c r="D10" s="52">
        <f>1000*$F$4</f>
        <v>200</v>
      </c>
      <c r="E10" s="53">
        <f>Tableau5[[#This Row],[VCN début]]-Tableau5[[#This Row],[annuité]]</f>
        <v>300</v>
      </c>
    </row>
    <row r="11" spans="1:7">
      <c r="B11" s="102">
        <v>40543</v>
      </c>
      <c r="C11" s="52">
        <f t="shared" si="0"/>
        <v>300</v>
      </c>
      <c r="D11" s="52">
        <f>1000*$F$4</f>
        <v>200</v>
      </c>
      <c r="E11" s="53">
        <f>Tableau5[[#This Row],[VCN début]]-Tableau5[[#This Row],[annuité]]</f>
        <v>100</v>
      </c>
    </row>
    <row r="12" spans="1:7">
      <c r="B12" s="106">
        <v>40725</v>
      </c>
      <c r="C12" s="52">
        <f t="shared" si="0"/>
        <v>100</v>
      </c>
      <c r="D12" s="107">
        <f>D7</f>
        <v>100</v>
      </c>
      <c r="E12" s="104">
        <f>Tableau5[[#This Row],[VCN début]]-Tableau5[[#This Row],[annuité]]</f>
        <v>0</v>
      </c>
    </row>
    <row r="13" spans="1:7" ht="15.75" thickBot="1"/>
    <row r="14" spans="1:7" ht="15.75" thickBot="1">
      <c r="A14" s="60">
        <v>2813</v>
      </c>
      <c r="B14" s="54" t="s">
        <v>46</v>
      </c>
      <c r="C14" s="55"/>
      <c r="D14" s="55"/>
      <c r="E14" s="105" t="s">
        <v>80</v>
      </c>
      <c r="F14" s="116">
        <f>1/10</f>
        <v>0.1</v>
      </c>
    </row>
    <row r="16" spans="1:7">
      <c r="A16" s="59" t="s">
        <v>20</v>
      </c>
      <c r="B16" s="57" t="s">
        <v>14</v>
      </c>
      <c r="C16" s="50" t="s">
        <v>15</v>
      </c>
      <c r="D16" s="50" t="s">
        <v>16</v>
      </c>
      <c r="E16" s="51" t="s">
        <v>17</v>
      </c>
    </row>
    <row r="17" spans="1:9">
      <c r="B17" s="106">
        <v>38899</v>
      </c>
      <c r="C17" s="52">
        <v>15000</v>
      </c>
      <c r="D17" s="52">
        <f t="shared" ref="D17" si="1">15000*F14*(30*6/360)</f>
        <v>750</v>
      </c>
      <c r="E17" s="53">
        <f>Tableau52[[#This Row],[VCN début]]-Tableau52[[#This Row],[annuité]]</f>
        <v>14250</v>
      </c>
    </row>
    <row r="18" spans="1:9">
      <c r="B18" s="91">
        <v>39447</v>
      </c>
      <c r="C18" s="92">
        <f>E17</f>
        <v>14250</v>
      </c>
      <c r="D18" s="92">
        <f>$C$17*$F$14</f>
        <v>1500</v>
      </c>
      <c r="E18" s="93">
        <f>Tableau52[[#This Row],[VCN début]]-Tableau52[[#This Row],[annuité]]</f>
        <v>12750</v>
      </c>
    </row>
    <row r="19" spans="1:9">
      <c r="B19" s="58">
        <v>39813</v>
      </c>
      <c r="C19" s="52">
        <f t="shared" ref="C19:C27" si="2">E18</f>
        <v>12750</v>
      </c>
      <c r="D19" s="52">
        <f t="shared" ref="D19:D26" si="3">$C$17*$F$14</f>
        <v>1500</v>
      </c>
      <c r="E19" s="53">
        <f>Tableau52[[#This Row],[VCN début]]-Tableau52[[#This Row],[annuité]]</f>
        <v>11250</v>
      </c>
    </row>
    <row r="20" spans="1:9">
      <c r="B20" s="58">
        <v>40178</v>
      </c>
      <c r="C20" s="52">
        <f t="shared" si="2"/>
        <v>11250</v>
      </c>
      <c r="D20" s="52">
        <f t="shared" si="3"/>
        <v>1500</v>
      </c>
      <c r="E20" s="53">
        <f>Tableau52[[#This Row],[VCN début]]-Tableau52[[#This Row],[annuité]]</f>
        <v>9750</v>
      </c>
    </row>
    <row r="21" spans="1:9">
      <c r="B21" s="108">
        <v>40543</v>
      </c>
      <c r="C21" s="52">
        <f t="shared" si="2"/>
        <v>9750</v>
      </c>
      <c r="D21" s="52">
        <f t="shared" si="3"/>
        <v>1500</v>
      </c>
      <c r="E21" s="109">
        <f>Tableau52[[#This Row],[VCN début]]-Tableau52[[#This Row],[annuité]]</f>
        <v>8250</v>
      </c>
    </row>
    <row r="22" spans="1:9">
      <c r="B22" s="58">
        <v>40908</v>
      </c>
      <c r="C22" s="52">
        <f t="shared" si="2"/>
        <v>8250</v>
      </c>
      <c r="D22" s="52">
        <f t="shared" si="3"/>
        <v>1500</v>
      </c>
      <c r="E22" s="53">
        <f>Tableau52[[#This Row],[VCN début]]-Tableau52[[#This Row],[annuité]]</f>
        <v>6750</v>
      </c>
    </row>
    <row r="23" spans="1:9">
      <c r="B23" s="58">
        <v>41274</v>
      </c>
      <c r="C23" s="52">
        <f t="shared" si="2"/>
        <v>6750</v>
      </c>
      <c r="D23" s="52">
        <f t="shared" si="3"/>
        <v>1500</v>
      </c>
      <c r="E23" s="53">
        <f>Tableau52[[#This Row],[VCN début]]-Tableau52[[#This Row],[annuité]]</f>
        <v>5250</v>
      </c>
    </row>
    <row r="24" spans="1:9">
      <c r="B24" s="58">
        <v>41639</v>
      </c>
      <c r="C24" s="52">
        <f t="shared" si="2"/>
        <v>5250</v>
      </c>
      <c r="D24" s="52">
        <f t="shared" si="3"/>
        <v>1500</v>
      </c>
      <c r="E24" s="53">
        <f>Tableau52[[#This Row],[VCN début]]-Tableau52[[#This Row],[annuité]]</f>
        <v>3750</v>
      </c>
    </row>
    <row r="25" spans="1:9">
      <c r="B25" s="58">
        <v>42004</v>
      </c>
      <c r="C25" s="52">
        <f t="shared" si="2"/>
        <v>3750</v>
      </c>
      <c r="D25" s="52">
        <f t="shared" si="3"/>
        <v>1500</v>
      </c>
      <c r="E25" s="53">
        <f>Tableau52[[#This Row],[VCN début]]-Tableau52[[#This Row],[annuité]]</f>
        <v>2250</v>
      </c>
    </row>
    <row r="26" spans="1:9">
      <c r="B26" s="58">
        <v>42369</v>
      </c>
      <c r="C26" s="52">
        <f t="shared" si="2"/>
        <v>2250</v>
      </c>
      <c r="D26" s="52">
        <f t="shared" si="3"/>
        <v>1500</v>
      </c>
      <c r="E26" s="53">
        <f>Tableau52[[#This Row],[VCN début]]-Tableau52[[#This Row],[annuité]]</f>
        <v>750</v>
      </c>
    </row>
    <row r="27" spans="1:9">
      <c r="B27" s="102">
        <v>42735</v>
      </c>
      <c r="C27" s="103">
        <f t="shared" si="2"/>
        <v>750</v>
      </c>
      <c r="D27" s="103">
        <f>D17</f>
        <v>750</v>
      </c>
      <c r="E27" s="104">
        <f>Tableau52[[#This Row],[VCN début]]-Tableau52[[#This Row],[annuité]]</f>
        <v>0</v>
      </c>
    </row>
    <row r="28" spans="1:9" ht="15.75" thickBot="1">
      <c r="F28" s="111" t="s">
        <v>83</v>
      </c>
      <c r="G28" s="114" t="s">
        <v>84</v>
      </c>
    </row>
    <row r="29" spans="1:9" ht="15.75" thickBot="1">
      <c r="A29" s="60">
        <v>2815</v>
      </c>
      <c r="B29" s="54" t="s">
        <v>38</v>
      </c>
      <c r="C29" s="55"/>
      <c r="D29" s="55"/>
      <c r="E29" s="56" t="s">
        <v>82</v>
      </c>
      <c r="F29" s="116">
        <f>0.2</f>
        <v>0.2</v>
      </c>
      <c r="G29" s="118">
        <f>$F$29*1.75</f>
        <v>0.35000000000000003</v>
      </c>
    </row>
    <row r="30" spans="1:9" ht="15.75" thickBot="1"/>
    <row r="31" spans="1:9" ht="15.75" thickBot="1">
      <c r="A31" s="59" t="s">
        <v>81</v>
      </c>
      <c r="B31" s="57" t="s">
        <v>14</v>
      </c>
      <c r="C31" s="50" t="s">
        <v>15</v>
      </c>
      <c r="D31" s="50" t="s">
        <v>16</v>
      </c>
      <c r="E31" s="51" t="s">
        <v>17</v>
      </c>
      <c r="F31" s="110"/>
      <c r="I31" s="123" t="s">
        <v>90</v>
      </c>
    </row>
    <row r="32" spans="1:9">
      <c r="B32" s="106">
        <v>38970</v>
      </c>
      <c r="C32" s="52">
        <v>5000</v>
      </c>
      <c r="D32" s="231">
        <f>C32*$G$29*4/12</f>
        <v>583.33333333333337</v>
      </c>
      <c r="E32" s="53">
        <f>Tableau6[[#This Row],[VCN début]]-Tableau6[[#This Row],[annuité]]</f>
        <v>4416.666666666667</v>
      </c>
      <c r="F32" s="116">
        <f>1/5</f>
        <v>0.2</v>
      </c>
      <c r="G32" s="118">
        <f t="shared" ref="G32:G36" si="4">$F$29*1.75</f>
        <v>0.35000000000000003</v>
      </c>
      <c r="I32" s="120" t="s">
        <v>86</v>
      </c>
    </row>
    <row r="33" spans="1:9">
      <c r="B33" s="91">
        <v>39447</v>
      </c>
      <c r="C33" s="92">
        <f>E32</f>
        <v>4416.666666666667</v>
      </c>
      <c r="D33" s="233">
        <f>C33*$G$29</f>
        <v>1545.8333333333335</v>
      </c>
      <c r="E33" s="93">
        <f>Tableau6[[#This Row],[VCN début]]-Tableau6[[#This Row],[annuité]]</f>
        <v>2870.8333333333335</v>
      </c>
      <c r="F33" s="116">
        <f>1/4</f>
        <v>0.25</v>
      </c>
      <c r="G33" s="118">
        <f t="shared" si="4"/>
        <v>0.35000000000000003</v>
      </c>
      <c r="I33" s="121" t="s">
        <v>87</v>
      </c>
    </row>
    <row r="34" spans="1:9">
      <c r="B34" s="58">
        <v>39813</v>
      </c>
      <c r="C34" s="52">
        <f t="shared" ref="C34:C36" si="5">E33</f>
        <v>2870.8333333333335</v>
      </c>
      <c r="D34" s="232">
        <f>C34*$G$29</f>
        <v>1004.7916666666669</v>
      </c>
      <c r="E34" s="53">
        <f>Tableau6[[#This Row],[VCN début]]-Tableau6[[#This Row],[annuité]]</f>
        <v>1866.0416666666665</v>
      </c>
      <c r="F34" s="116">
        <f>1/3</f>
        <v>0.33333333333333331</v>
      </c>
      <c r="G34" s="118">
        <f t="shared" si="4"/>
        <v>0.35000000000000003</v>
      </c>
      <c r="I34" s="121" t="s">
        <v>88</v>
      </c>
    </row>
    <row r="35" spans="1:9">
      <c r="B35" s="58">
        <v>40178</v>
      </c>
      <c r="C35" s="52">
        <f t="shared" si="5"/>
        <v>1866.0416666666665</v>
      </c>
      <c r="D35" s="232">
        <f>$C$35*$F$35</f>
        <v>933.02083333333326</v>
      </c>
      <c r="E35" s="53">
        <f>Tableau6[[#This Row],[VCN début]]-Tableau6[[#This Row],[annuité]]</f>
        <v>933.02083333333326</v>
      </c>
      <c r="F35" s="119">
        <f>1/2</f>
        <v>0.5</v>
      </c>
      <c r="G35" s="119">
        <f t="shared" si="4"/>
        <v>0.35000000000000003</v>
      </c>
      <c r="I35" s="121" t="s">
        <v>89</v>
      </c>
    </row>
    <row r="36" spans="1:9" ht="15.75" thickBot="1">
      <c r="B36" s="126">
        <v>40543</v>
      </c>
      <c r="C36" s="103">
        <f t="shared" si="5"/>
        <v>933.02083333333326</v>
      </c>
      <c r="D36" s="149">
        <f>$C$35*$F$35</f>
        <v>933.02083333333326</v>
      </c>
      <c r="E36" s="127">
        <f>Tableau6[[#This Row],[VCN début]]-Tableau6[[#This Row],[annuité]]</f>
        <v>0</v>
      </c>
      <c r="F36" s="116">
        <v>1</v>
      </c>
      <c r="G36" s="118">
        <f t="shared" si="4"/>
        <v>0.35000000000000003</v>
      </c>
      <c r="I36" s="122" t="s">
        <v>85</v>
      </c>
    </row>
    <row r="37" spans="1:9">
      <c r="B37" s="112"/>
      <c r="E37" s="113"/>
      <c r="F37" s="124"/>
      <c r="G37" s="124"/>
      <c r="I37" s="4"/>
    </row>
    <row r="38" spans="1:9" ht="15.75" thickBot="1">
      <c r="F38" s="111" t="s">
        <v>83</v>
      </c>
      <c r="G38" s="114" t="s">
        <v>84</v>
      </c>
    </row>
    <row r="39" spans="1:9" ht="15.75" thickBot="1">
      <c r="A39" s="60">
        <v>28.181999999999999</v>
      </c>
      <c r="B39" s="54" t="s">
        <v>54</v>
      </c>
      <c r="C39" s="55"/>
      <c r="D39" s="55"/>
      <c r="E39" s="56" t="s">
        <v>82</v>
      </c>
      <c r="F39" s="116">
        <f>0.2</f>
        <v>0.2</v>
      </c>
      <c r="G39" s="118">
        <f>F39*1.75</f>
        <v>0.35000000000000003</v>
      </c>
    </row>
    <row r="41" spans="1:9">
      <c r="A41" s="59" t="s">
        <v>81</v>
      </c>
      <c r="B41" s="57" t="s">
        <v>14</v>
      </c>
      <c r="C41" s="50" t="s">
        <v>15</v>
      </c>
      <c r="D41" s="50" t="s">
        <v>16</v>
      </c>
      <c r="E41" s="51" t="s">
        <v>17</v>
      </c>
      <c r="F41" s="111"/>
      <c r="G41" s="114"/>
    </row>
    <row r="42" spans="1:9">
      <c r="B42" s="106">
        <v>39142</v>
      </c>
      <c r="C42" s="92">
        <v>10000</v>
      </c>
      <c r="D42" s="231">
        <f>C42*$G$39*10/12</f>
        <v>2916.6666666666674</v>
      </c>
      <c r="E42" s="93">
        <f>Tableau65[[#This Row],[VCN début]]-Tableau65[[#This Row],[annuité]]</f>
        <v>7083.3333333333321</v>
      </c>
      <c r="F42" s="116">
        <f>1/5</f>
        <v>0.2</v>
      </c>
      <c r="G42" s="118">
        <f t="shared" ref="G42:G46" si="6">$F$29*1.75</f>
        <v>0.35000000000000003</v>
      </c>
    </row>
    <row r="43" spans="1:9">
      <c r="B43" s="58">
        <v>39813</v>
      </c>
      <c r="C43" s="52">
        <f>E42</f>
        <v>7083.3333333333321</v>
      </c>
      <c r="D43" s="232">
        <f>C43*$G$29</f>
        <v>2479.1666666666665</v>
      </c>
      <c r="E43" s="53">
        <f>Tableau65[[#This Row],[VCN début]]-Tableau65[[#This Row],[annuité]]</f>
        <v>4604.1666666666661</v>
      </c>
      <c r="F43" s="116">
        <f>1/4</f>
        <v>0.25</v>
      </c>
      <c r="G43" s="118">
        <f t="shared" si="6"/>
        <v>0.35000000000000003</v>
      </c>
    </row>
    <row r="44" spans="1:9">
      <c r="B44" s="58">
        <v>40178</v>
      </c>
      <c r="C44" s="52">
        <f t="shared" ref="C44:C46" si="7">E43</f>
        <v>4604.1666666666661</v>
      </c>
      <c r="D44" s="232">
        <f t="shared" ref="D44" si="8">C44*$G$29</f>
        <v>1611.4583333333333</v>
      </c>
      <c r="E44" s="53">
        <f>Tableau65[[#This Row],[VCN début]]-Tableau65[[#This Row],[annuité]]</f>
        <v>2992.708333333333</v>
      </c>
      <c r="F44" s="116">
        <f>1/3</f>
        <v>0.33333333333333331</v>
      </c>
      <c r="G44" s="118">
        <f t="shared" si="6"/>
        <v>0.35000000000000003</v>
      </c>
    </row>
    <row r="45" spans="1:9">
      <c r="B45" s="58">
        <v>40543</v>
      </c>
      <c r="C45" s="52">
        <f t="shared" si="7"/>
        <v>2992.708333333333</v>
      </c>
      <c r="D45" s="232">
        <f>$C$45*$F$45</f>
        <v>1496.3541666666665</v>
      </c>
      <c r="E45" s="53">
        <f>Tableau65[[#This Row],[VCN début]]-Tableau65[[#This Row],[annuité]]</f>
        <v>1496.3541666666665</v>
      </c>
      <c r="F45" s="119">
        <f>1/2</f>
        <v>0.5</v>
      </c>
      <c r="G45" s="119">
        <f t="shared" si="6"/>
        <v>0.35000000000000003</v>
      </c>
    </row>
    <row r="46" spans="1:9">
      <c r="B46" s="102">
        <v>40908</v>
      </c>
      <c r="C46" s="103">
        <f t="shared" si="7"/>
        <v>1496.3541666666665</v>
      </c>
      <c r="D46" s="149">
        <f>$C$45*$F$45</f>
        <v>1496.3541666666665</v>
      </c>
      <c r="E46" s="127">
        <f>Tableau65[[#This Row],[VCN début]]-Tableau65[[#This Row],[annuité]]</f>
        <v>0</v>
      </c>
      <c r="F46" s="116">
        <v>1</v>
      </c>
      <c r="G46" s="118">
        <f t="shared" si="6"/>
        <v>0.35000000000000003</v>
      </c>
    </row>
    <row r="48" spans="1:9" ht="15.75" thickBot="1">
      <c r="F48" s="111" t="s">
        <v>83</v>
      </c>
      <c r="G48" s="114" t="s">
        <v>84</v>
      </c>
    </row>
    <row r="49" spans="1:7" ht="15.75" thickBot="1">
      <c r="A49" s="60">
        <v>28.183</v>
      </c>
      <c r="B49" s="54" t="s">
        <v>55</v>
      </c>
      <c r="C49" s="55"/>
      <c r="D49" s="55"/>
      <c r="E49" s="56" t="s">
        <v>91</v>
      </c>
      <c r="F49" s="183">
        <f>1/3</f>
        <v>0.33333333333333331</v>
      </c>
      <c r="G49" s="184">
        <f>$F$49*1.25</f>
        <v>0.41666666666666663</v>
      </c>
    </row>
    <row r="51" spans="1:7">
      <c r="A51" s="59" t="s">
        <v>81</v>
      </c>
      <c r="B51" s="57" t="s">
        <v>14</v>
      </c>
      <c r="C51" s="50" t="s">
        <v>15</v>
      </c>
      <c r="D51" s="50" t="s">
        <v>16</v>
      </c>
      <c r="E51" s="51" t="s">
        <v>17</v>
      </c>
      <c r="F51" s="111"/>
      <c r="G51" s="114"/>
    </row>
    <row r="52" spans="1:7">
      <c r="B52" s="106">
        <v>38899</v>
      </c>
      <c r="C52" s="52">
        <v>12000</v>
      </c>
      <c r="D52" s="107">
        <f>C52*$G$49*6/12</f>
        <v>2500</v>
      </c>
      <c r="E52" s="53">
        <f>Tableau657[[#This Row],[VCN début]]-Tableau657[[#This Row],[annuité]]</f>
        <v>9500</v>
      </c>
      <c r="F52" s="116">
        <f>1/3</f>
        <v>0.33333333333333331</v>
      </c>
      <c r="G52" s="118">
        <f t="shared" ref="G52:G54" si="9">$F$49*1.25</f>
        <v>0.41666666666666663</v>
      </c>
    </row>
    <row r="53" spans="1:7">
      <c r="B53" s="91">
        <v>39447</v>
      </c>
      <c r="C53" s="92">
        <f>E52</f>
        <v>9500</v>
      </c>
      <c r="D53" s="92">
        <f>C53*F53</f>
        <v>4750</v>
      </c>
      <c r="E53" s="93">
        <f>Tableau657[[#This Row],[VCN début]]-Tableau657[[#This Row],[annuité]]</f>
        <v>4750</v>
      </c>
      <c r="F53" s="119">
        <f>1/2</f>
        <v>0.5</v>
      </c>
      <c r="G53" s="119">
        <f t="shared" si="9"/>
        <v>0.41666666666666663</v>
      </c>
    </row>
    <row r="54" spans="1:7">
      <c r="B54" s="58">
        <v>40178</v>
      </c>
      <c r="C54" s="52">
        <f t="shared" ref="C54" si="10">E53</f>
        <v>4750</v>
      </c>
      <c r="D54" s="185">
        <f>C54*F54</f>
        <v>4750</v>
      </c>
      <c r="E54" s="53">
        <f>Tableau657[[#This Row],[VCN début]]-Tableau657[[#This Row],[annuité]]</f>
        <v>0</v>
      </c>
      <c r="F54" s="116">
        <v>1</v>
      </c>
      <c r="G54" s="118">
        <f t="shared" si="9"/>
        <v>0.41666666666666663</v>
      </c>
    </row>
    <row r="57" spans="1:7">
      <c r="E57" s="125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r:id="rId1"/>
  <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Journal</vt:lpstr>
      <vt:lpstr>Bilan</vt:lpstr>
      <vt:lpstr>Compte de Résultat</vt:lpstr>
      <vt:lpstr>Tableaux d'amortissement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MAZELIN</dc:creator>
  <cp:lastModifiedBy>Administrator</cp:lastModifiedBy>
  <cp:lastPrinted>2008-12-07T12:06:00Z</cp:lastPrinted>
  <dcterms:created xsi:type="dcterms:W3CDTF">2008-10-28T18:54:18Z</dcterms:created>
  <dcterms:modified xsi:type="dcterms:W3CDTF">2009-01-07T21:06:34Z</dcterms:modified>
</cp:coreProperties>
</file>