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5" windowWidth="18780" windowHeight="8670"/>
  </bookViews>
  <sheets>
    <sheet name="Amortissements" sheetId="9" r:id="rId1"/>
    <sheet name="Amortissement linéaire" sheetId="2" r:id="rId2"/>
    <sheet name="Amortissement dégressif" sheetId="4" r:id="rId3"/>
    <sheet name="Amortissements écritures" sheetId="8" r:id="rId4"/>
    <sheet name="Stocks" sheetId="6" r:id="rId5"/>
    <sheet name="Clients DTX" sheetId="7" r:id="rId6"/>
  </sheets>
  <calcPr calcId="125725"/>
</workbook>
</file>

<file path=xl/calcChain.xml><?xml version="1.0" encoding="utf-8"?>
<calcChain xmlns="http://schemas.openxmlformats.org/spreadsheetml/2006/main">
  <c r="Q30" i="9"/>
  <c r="P30"/>
  <c r="O30"/>
  <c r="H30"/>
  <c r="M30" s="1"/>
  <c r="F30"/>
  <c r="E30"/>
  <c r="D30"/>
  <c r="C30"/>
  <c r="B30"/>
  <c r="O29"/>
  <c r="P29" s="1"/>
  <c r="H29"/>
  <c r="K29" s="1"/>
  <c r="F29"/>
  <c r="E29"/>
  <c r="D29"/>
  <c r="C29"/>
  <c r="B29"/>
  <c r="P28"/>
  <c r="O28"/>
  <c r="Q28" s="1"/>
  <c r="H28"/>
  <c r="M28" s="1"/>
  <c r="F28"/>
  <c r="E28"/>
  <c r="D28"/>
  <c r="C28"/>
  <c r="B28"/>
  <c r="O27"/>
  <c r="P27" s="1"/>
  <c r="H27"/>
  <c r="K27" s="1"/>
  <c r="F27"/>
  <c r="E27"/>
  <c r="D27"/>
  <c r="C27"/>
  <c r="B27"/>
  <c r="O26"/>
  <c r="P26" s="1"/>
  <c r="H26"/>
  <c r="M26" s="1"/>
  <c r="F26"/>
  <c r="E26"/>
  <c r="D26"/>
  <c r="C26"/>
  <c r="B26"/>
  <c r="O25"/>
  <c r="P25" s="1"/>
  <c r="M25"/>
  <c r="J25"/>
  <c r="H25"/>
  <c r="K25" s="1"/>
  <c r="F25"/>
  <c r="E25"/>
  <c r="D25"/>
  <c r="C25"/>
  <c r="B25"/>
  <c r="Q24"/>
  <c r="O24"/>
  <c r="P24" s="1"/>
  <c r="H24"/>
  <c r="M24" s="1"/>
  <c r="F24"/>
  <c r="E24"/>
  <c r="D24"/>
  <c r="C24"/>
  <c r="B24"/>
  <c r="O23"/>
  <c r="P23" s="1"/>
  <c r="I23"/>
  <c r="H23"/>
  <c r="K23" s="1"/>
  <c r="F23"/>
  <c r="E23"/>
  <c r="D23"/>
  <c r="C23"/>
  <c r="B23"/>
  <c r="P22"/>
  <c r="O22"/>
  <c r="Q22" s="1"/>
  <c r="H22"/>
  <c r="M22" s="1"/>
  <c r="F22"/>
  <c r="E22"/>
  <c r="D22"/>
  <c r="C22"/>
  <c r="B22"/>
  <c r="O21"/>
  <c r="P21" s="1"/>
  <c r="I21"/>
  <c r="H21"/>
  <c r="K21" s="1"/>
  <c r="F21"/>
  <c r="E21"/>
  <c r="D21"/>
  <c r="C21"/>
  <c r="B21"/>
  <c r="P20"/>
  <c r="O20"/>
  <c r="H20"/>
  <c r="M20" s="1"/>
  <c r="B20"/>
  <c r="O19"/>
  <c r="P19" s="1"/>
  <c r="H19"/>
  <c r="C19"/>
  <c r="B19"/>
  <c r="O18"/>
  <c r="P18" s="1"/>
  <c r="H18"/>
  <c r="C18"/>
  <c r="B18"/>
  <c r="O17"/>
  <c r="P17" s="1"/>
  <c r="J17"/>
  <c r="H17"/>
  <c r="I17" s="1"/>
  <c r="C17"/>
  <c r="B17"/>
  <c r="O16"/>
  <c r="P16" s="1"/>
  <c r="H16"/>
  <c r="C16"/>
  <c r="B16"/>
  <c r="O15"/>
  <c r="P15" s="1"/>
  <c r="J15"/>
  <c r="I15"/>
  <c r="H15"/>
  <c r="B15"/>
  <c r="P14"/>
  <c r="O14"/>
  <c r="H14"/>
  <c r="C14"/>
  <c r="B14"/>
  <c r="O13"/>
  <c r="P13" s="1"/>
  <c r="H13"/>
  <c r="I13" s="1"/>
  <c r="C13"/>
  <c r="B13"/>
  <c r="O12"/>
  <c r="P12" s="1"/>
  <c r="H12"/>
  <c r="C12"/>
  <c r="B12"/>
  <c r="O11"/>
  <c r="P11" s="1"/>
  <c r="H11"/>
  <c r="I11" s="1"/>
  <c r="C11"/>
  <c r="B11"/>
  <c r="O10"/>
  <c r="P10" s="1"/>
  <c r="K10"/>
  <c r="J10"/>
  <c r="H10"/>
  <c r="D10"/>
  <c r="C10"/>
  <c r="C15" s="1"/>
  <c r="B10"/>
  <c r="J8"/>
  <c r="C8"/>
  <c r="E18" s="1"/>
  <c r="J11" l="1"/>
  <c r="I25"/>
  <c r="I29"/>
  <c r="J23"/>
  <c r="E17"/>
  <c r="E16"/>
  <c r="E19"/>
  <c r="C20"/>
  <c r="E20"/>
  <c r="Q20" s="1"/>
  <c r="M27"/>
  <c r="J13"/>
  <c r="J19"/>
  <c r="M21"/>
  <c r="Q26"/>
  <c r="J27"/>
  <c r="M29"/>
  <c r="E13"/>
  <c r="I19"/>
  <c r="J21"/>
  <c r="M23"/>
  <c r="I27"/>
  <c r="J29"/>
  <c r="E11"/>
  <c r="E15"/>
  <c r="E12"/>
  <c r="E14"/>
  <c r="K20"/>
  <c r="K22"/>
  <c r="E10"/>
  <c r="F10" s="1"/>
  <c r="D11" s="1"/>
  <c r="J18"/>
  <c r="J20"/>
  <c r="L21"/>
  <c r="Q21"/>
  <c r="J22"/>
  <c r="L23"/>
  <c r="Q23"/>
  <c r="J24"/>
  <c r="L25"/>
  <c r="Q25"/>
  <c r="J26"/>
  <c r="L27"/>
  <c r="Q27"/>
  <c r="J28"/>
  <c r="L29"/>
  <c r="Q29"/>
  <c r="J30"/>
  <c r="L10"/>
  <c r="L20"/>
  <c r="L22"/>
  <c r="L24"/>
  <c r="L26"/>
  <c r="L28"/>
  <c r="L30"/>
  <c r="K24"/>
  <c r="K26"/>
  <c r="K28"/>
  <c r="K30"/>
  <c r="J12"/>
  <c r="J14"/>
  <c r="J16"/>
  <c r="I10"/>
  <c r="I12"/>
  <c r="I14"/>
  <c r="I16"/>
  <c r="I18"/>
  <c r="I20"/>
  <c r="I22"/>
  <c r="I24"/>
  <c r="I26"/>
  <c r="I28"/>
  <c r="I30"/>
  <c r="Q10" l="1"/>
  <c r="F11"/>
  <c r="D12" s="1"/>
  <c r="F12" s="1"/>
  <c r="D13" s="1"/>
  <c r="F13" s="1"/>
  <c r="D14" s="1"/>
  <c r="F14" s="1"/>
  <c r="D15" s="1"/>
  <c r="F15" s="1"/>
  <c r="D16" s="1"/>
  <c r="F16" s="1"/>
  <c r="D17" s="1"/>
  <c r="F17" s="1"/>
  <c r="D18" s="1"/>
  <c r="F18" s="1"/>
  <c r="D19" s="1"/>
  <c r="F19" s="1"/>
  <c r="D20" s="1"/>
  <c r="F20" s="1"/>
  <c r="M10"/>
  <c r="K11" s="1"/>
  <c r="M11" l="1"/>
  <c r="K12" s="1"/>
  <c r="L11"/>
  <c r="Q11" s="1"/>
  <c r="L12" l="1"/>
  <c r="Q12" s="1"/>
  <c r="M12" l="1"/>
  <c r="K13" s="1"/>
  <c r="L13" l="1"/>
  <c r="Q13" s="1"/>
  <c r="M13" l="1"/>
  <c r="K14" s="1"/>
  <c r="L14" s="1"/>
  <c r="Q14" s="1"/>
  <c r="M14" l="1"/>
  <c r="K15" s="1"/>
  <c r="L15" s="1"/>
  <c r="Q15" s="1"/>
  <c r="J1" i="4"/>
  <c r="D5" s="1"/>
  <c r="H23" i="2"/>
  <c r="H1"/>
  <c r="M15" i="9" l="1"/>
  <c r="K16" s="1"/>
  <c r="A5" i="4"/>
  <c r="A6"/>
  <c r="A7"/>
  <c r="A8"/>
  <c r="A9"/>
  <c r="A10"/>
  <c r="A11"/>
  <c r="A12"/>
  <c r="A13"/>
  <c r="A14"/>
  <c r="A15"/>
  <c r="A16"/>
  <c r="A17"/>
  <c r="A18"/>
  <c r="A19"/>
  <c r="A20"/>
  <c r="A21"/>
  <c r="A22"/>
  <c r="A23"/>
  <c r="A24"/>
  <c r="A25"/>
  <c r="C5"/>
  <c r="C2" i="2"/>
  <c r="D2" s="1"/>
  <c r="B2"/>
  <c r="M16" i="9" l="1"/>
  <c r="K17" s="1"/>
  <c r="L16"/>
  <c r="Q16" s="1"/>
  <c r="C18" i="2"/>
  <c r="C14"/>
  <c r="C10"/>
  <c r="C8"/>
  <c r="C6"/>
  <c r="C4"/>
  <c r="C20"/>
  <c r="C16"/>
  <c r="C12"/>
  <c r="C3"/>
  <c r="D3" s="1"/>
  <c r="C21"/>
  <c r="C19"/>
  <c r="C17"/>
  <c r="C15"/>
  <c r="C13"/>
  <c r="C11"/>
  <c r="C9"/>
  <c r="C7"/>
  <c r="C5"/>
  <c r="E5" i="4"/>
  <c r="G5"/>
  <c r="F5"/>
  <c r="C6" s="1"/>
  <c r="D6" s="1"/>
  <c r="E2" i="2"/>
  <c r="B3" s="1"/>
  <c r="M17" i="9" l="1"/>
  <c r="K18" s="1"/>
  <c r="L17"/>
  <c r="Q17" s="1"/>
  <c r="G6" i="4"/>
  <c r="E6"/>
  <c r="F6"/>
  <c r="C7" s="1"/>
  <c r="D7" s="1"/>
  <c r="G7" s="1"/>
  <c r="E3" i="2"/>
  <c r="B4" s="1"/>
  <c r="E4" s="1"/>
  <c r="B5" s="1"/>
  <c r="E5" s="1"/>
  <c r="B6" s="1"/>
  <c r="E6" s="1"/>
  <c r="B7" s="1"/>
  <c r="E7" s="1"/>
  <c r="B8" s="1"/>
  <c r="E8" s="1"/>
  <c r="B9" s="1"/>
  <c r="E9" s="1"/>
  <c r="B10" s="1"/>
  <c r="E10" s="1"/>
  <c r="B11" s="1"/>
  <c r="E11" s="1"/>
  <c r="B12" s="1"/>
  <c r="E12" s="1"/>
  <c r="B13" s="1"/>
  <c r="E13" s="1"/>
  <c r="B14" s="1"/>
  <c r="E14" s="1"/>
  <c r="B15" s="1"/>
  <c r="E15" s="1"/>
  <c r="B16" s="1"/>
  <c r="E16" s="1"/>
  <c r="B17" s="1"/>
  <c r="E17" s="1"/>
  <c r="B18" s="1"/>
  <c r="E18" s="1"/>
  <c r="B19" s="1"/>
  <c r="E19" s="1"/>
  <c r="B20" s="1"/>
  <c r="E20" s="1"/>
  <c r="B21" s="1"/>
  <c r="E21" s="1"/>
  <c r="D4"/>
  <c r="D5" s="1"/>
  <c r="D6" s="1"/>
  <c r="D7" s="1"/>
  <c r="D8" s="1"/>
  <c r="D9" s="1"/>
  <c r="D10" s="1"/>
  <c r="D11" s="1"/>
  <c r="D12" s="1"/>
  <c r="D13" s="1"/>
  <c r="D14" s="1"/>
  <c r="D15" s="1"/>
  <c r="D16" s="1"/>
  <c r="D17" s="1"/>
  <c r="D18" s="1"/>
  <c r="D19" s="1"/>
  <c r="D20" s="1"/>
  <c r="D21" s="1"/>
  <c r="L18" i="9" l="1"/>
  <c r="Q18" s="1"/>
  <c r="E7" i="4"/>
  <c r="M18" i="9" l="1"/>
  <c r="K19" s="1"/>
  <c r="F7" i="4"/>
  <c r="C8" s="1"/>
  <c r="D8" s="1"/>
  <c r="L19" i="9" l="1"/>
  <c r="Q19" s="1"/>
  <c r="E8" i="4"/>
  <c r="G8"/>
  <c r="F8"/>
  <c r="C9" s="1"/>
  <c r="D9" s="1"/>
  <c r="G9" s="1"/>
  <c r="M19" i="9" l="1"/>
  <c r="F9" i="4"/>
  <c r="C10" s="1"/>
  <c r="D10" s="1"/>
  <c r="G10" s="1"/>
  <c r="F10" l="1"/>
  <c r="C11" s="1"/>
  <c r="D11" s="1"/>
  <c r="G11" s="1"/>
  <c r="E9"/>
  <c r="E10" s="1"/>
  <c r="E11" l="1"/>
  <c r="F11" l="1"/>
  <c r="C12" s="1"/>
  <c r="D12" s="1"/>
  <c r="G12" s="1"/>
  <c r="E12" l="1"/>
  <c r="F12" l="1"/>
  <c r="C13" s="1"/>
  <c r="D13" l="1"/>
  <c r="E13" l="1"/>
  <c r="G13"/>
  <c r="F13"/>
  <c r="C14" s="1"/>
  <c r="D14" s="1"/>
  <c r="E14" l="1"/>
  <c r="G14"/>
  <c r="F14"/>
  <c r="C15" s="1"/>
  <c r="D15" l="1"/>
  <c r="E15" l="1"/>
  <c r="G15"/>
  <c r="F15"/>
  <c r="C16" s="1"/>
  <c r="D16" s="1"/>
  <c r="G16" s="1"/>
  <c r="E16" l="1"/>
  <c r="F16"/>
  <c r="C17" s="1"/>
  <c r="D17" s="1"/>
  <c r="G17" s="1"/>
  <c r="E17" l="1"/>
  <c r="F17"/>
  <c r="C18" s="1"/>
  <c r="D18" s="1"/>
  <c r="G18" s="1"/>
  <c r="E18" l="1"/>
  <c r="F18"/>
  <c r="C19" s="1"/>
  <c r="D19" s="1"/>
  <c r="G19" s="1"/>
  <c r="E19" l="1"/>
  <c r="F19"/>
  <c r="C20" s="1"/>
  <c r="D20" s="1"/>
  <c r="G20" s="1"/>
  <c r="E20" l="1"/>
  <c r="F20"/>
  <c r="C21" s="1"/>
  <c r="D21" s="1"/>
  <c r="G21" s="1"/>
  <c r="E21" l="1"/>
  <c r="F21"/>
  <c r="C22" s="1"/>
  <c r="D22" s="1"/>
  <c r="G22" s="1"/>
  <c r="E22" l="1"/>
  <c r="F22"/>
  <c r="C23" s="1"/>
  <c r="D23" s="1"/>
  <c r="G23" s="1"/>
  <c r="E23" l="1"/>
  <c r="F23"/>
  <c r="C24" s="1"/>
  <c r="D24" s="1"/>
  <c r="G24" s="1"/>
  <c r="E24" l="1"/>
  <c r="F24"/>
  <c r="C25" s="1"/>
  <c r="D25" s="1"/>
  <c r="G25" s="1"/>
  <c r="E25" l="1"/>
  <c r="F25"/>
</calcChain>
</file>

<file path=xl/sharedStrings.xml><?xml version="1.0" encoding="utf-8"?>
<sst xmlns="http://schemas.openxmlformats.org/spreadsheetml/2006/main" count="200" uniqueCount="121">
  <si>
    <t>annuité</t>
  </si>
  <si>
    <t>amortissements cumulés</t>
  </si>
  <si>
    <t>année</t>
  </si>
  <si>
    <t>valeur origine</t>
  </si>
  <si>
    <t>taux linéaire</t>
  </si>
  <si>
    <t>taux dégressif</t>
  </si>
  <si>
    <t>Valeur d'origine</t>
  </si>
  <si>
    <t>valeur nette</t>
  </si>
  <si>
    <t>valeur d'origine</t>
  </si>
  <si>
    <t>nb d'années</t>
  </si>
  <si>
    <t>début</t>
  </si>
  <si>
    <t>Année</t>
  </si>
  <si>
    <t>Annuité</t>
  </si>
  <si>
    <t>Annuité cumulée</t>
  </si>
  <si>
    <t>lin.</t>
  </si>
  <si>
    <t>coefficient</t>
  </si>
  <si>
    <t>nb années</t>
  </si>
  <si>
    <t>derogatoire</t>
  </si>
  <si>
    <t>3.. Stock produits finis</t>
  </si>
  <si>
    <t>681 DAPD</t>
  </si>
  <si>
    <t>781 Reprise DAPD</t>
  </si>
  <si>
    <t>39 Dépréciation sur Stock</t>
  </si>
  <si>
    <t>Credit</t>
  </si>
  <si>
    <t>Debit</t>
  </si>
  <si>
    <t>Les dépréciations</t>
  </si>
  <si>
    <t>71.. Production stockée</t>
  </si>
  <si>
    <t>Produit finis ( fin de production)</t>
  </si>
  <si>
    <t>3.. Stock marchandise</t>
  </si>
  <si>
    <t>603 Variation stock</t>
  </si>
  <si>
    <t>Matières premières (début de production)</t>
  </si>
  <si>
    <t>X : ancienne valeur</t>
  </si>
  <si>
    <t>Y : valeur après inventaire</t>
  </si>
  <si>
    <t>4.. Compte client normal</t>
  </si>
  <si>
    <t>On solde le compte client normal</t>
  </si>
  <si>
    <t>X</t>
  </si>
  <si>
    <t>On le passe en client douteux</t>
  </si>
  <si>
    <t>416 Client douteux</t>
  </si>
  <si>
    <t>On applique une dépréciation (ce qu'on pense perdre)</t>
  </si>
  <si>
    <t>Y</t>
  </si>
  <si>
    <t>Y : ce qu'on pense perdre = dépréciation</t>
  </si>
  <si>
    <t>Passage en client douteux</t>
  </si>
  <si>
    <t>Dépréciation à la hausse</t>
  </si>
  <si>
    <t>491 DP Client Douteux</t>
  </si>
  <si>
    <t>X : augmentation de la DP</t>
  </si>
  <si>
    <t>Dépréciation à la baisse</t>
  </si>
  <si>
    <t>X : baisse de la DP</t>
  </si>
  <si>
    <t>Dépôt de bilan</t>
  </si>
  <si>
    <t>781 reprise DAPD</t>
  </si>
  <si>
    <t>654 pertre irrécupérable</t>
  </si>
  <si>
    <t>X : dépréciation</t>
  </si>
  <si>
    <t>Y : créance</t>
  </si>
  <si>
    <t>491 DP sur client douteux crédit</t>
  </si>
  <si>
    <t>681 DADP</t>
  </si>
  <si>
    <t>On est inquiets et l'on pense perdre encore plus que prévu</t>
  </si>
  <si>
    <t>Ca va mieux, le client commence à rembourser sa dette</t>
  </si>
  <si>
    <t>Le client est mort, on ne récuperera jamais notre argent…</t>
  </si>
  <si>
    <t>on annule la dépréciation, puisque cette perte n'est plus un risque, c'est un fait</t>
  </si>
  <si>
    <t>L'argent que nous devait le client est irrécupérable</t>
  </si>
  <si>
    <t>X : ancienne valeur (balance de l'année précédente)</t>
  </si>
  <si>
    <t>On solde le compte de stock</t>
  </si>
  <si>
    <t>On rentre les nouvelles valeurs</t>
  </si>
  <si>
    <t>On sépare début et fin de production car les matières premières servent à fabriquer les marchandises</t>
  </si>
  <si>
    <t>Une diminution de MP est donc une consommation, et correspond à une charge (compte 600)</t>
  </si>
  <si>
    <t>Quant au stock de produits finis, s'il diminue c'est car on a vendu nos marchandises</t>
  </si>
  <si>
    <t>La variation de stock correspond donc à un produit (compte 700)</t>
  </si>
  <si>
    <t>On a peur de perdre de la valeur sur nos stocks (des vêtements qui ne sont plus à la mode, des produits qui s'abîment…)</t>
  </si>
  <si>
    <t>On vient annuler les dépréciations de l'année dernière</t>
  </si>
  <si>
    <t>On rentre la nouvelle dépréciation</t>
  </si>
  <si>
    <t>ATTENTION !!</t>
  </si>
  <si>
    <t>Si vous calculez le dérogatoire, pensez à mettre AUSSI les bonnes valeurs (val d'origine, début, nb années) dans l'onglet linéaire car le dérogatoire = dégressif - linéaire</t>
  </si>
  <si>
    <t>120/360</t>
  </si>
  <si>
    <t>10/12</t>
  </si>
  <si>
    <t>etc.</t>
  </si>
  <si>
    <t>exemples pour le début</t>
  </si>
  <si>
    <t>EN JAUNE : CE QU'IL FAUT MODIFIER</t>
  </si>
  <si>
    <t>Ne pas tenir compte des nombres négatifs</t>
  </si>
  <si>
    <t>Ecritures pour l'amortissement linéaire</t>
  </si>
  <si>
    <t>28 : amortissements</t>
  </si>
  <si>
    <t>681 Dotation aux amortissements</t>
  </si>
  <si>
    <t>X : l'annuité linéaire de l'année en cours</t>
  </si>
  <si>
    <t>Ecriture pour le linéaire</t>
  </si>
  <si>
    <t>Ecritures pour l'amortissement dégressif</t>
  </si>
  <si>
    <t>687 Dotation aux amortissements dérog.</t>
  </si>
  <si>
    <t>145 Amortissements derog.</t>
  </si>
  <si>
    <t>Y : annuité dérogatoire de l'année en cours</t>
  </si>
  <si>
    <t>SI DEROGATOIRE &gt; 0</t>
  </si>
  <si>
    <t>SI DEROGATOIRE &lt; 0</t>
  </si>
  <si>
    <t>787 Dotations aux amortissements dérog.</t>
  </si>
  <si>
    <t>Coefficient à chercher dans le slide 15 du cours de compta 7 et 8</t>
  </si>
  <si>
    <t>s'il reste 120j avant la fin de l'année</t>
  </si>
  <si>
    <t>(il a notre confiance)</t>
  </si>
  <si>
    <t>X : ce qu'il nous doit (créance)</t>
  </si>
  <si>
    <t>Remarque : on est obligé de calculer quand même le linéaire</t>
  </si>
  <si>
    <t xml:space="preserve"> mois restants/12 </t>
  </si>
  <si>
    <t>ICI EN MOIS (en jours pour le linéaire) "prorata temporis"</t>
  </si>
  <si>
    <t>si arrondi : le faire sur la dernière anuité</t>
  </si>
  <si>
    <t>taux minimum = taux linéaire. Si linéaire &gt; dégressif, on prend le linéaire.</t>
  </si>
  <si>
    <t>l'année pivot est la 1ere année où le linéaire devient sup. au dégressif.</t>
  </si>
  <si>
    <t>Valeur de début</t>
  </si>
  <si>
    <t>Nb Années</t>
  </si>
  <si>
    <t>ans</t>
  </si>
  <si>
    <t>Année de départ</t>
  </si>
  <si>
    <t>Mois de départ</t>
  </si>
  <si>
    <t>(mois d'acquisition)</t>
  </si>
  <si>
    <t>Jour de départ</t>
  </si>
  <si>
    <t>(jour d'acquisition)</t>
  </si>
  <si>
    <t>Coef fiscal</t>
  </si>
  <si>
    <t>(défaut : 2,25)</t>
  </si>
  <si>
    <t>Linéaire</t>
  </si>
  <si>
    <t>Taux linéaire</t>
  </si>
  <si>
    <t>Dégressif</t>
  </si>
  <si>
    <t>Taux dégressif</t>
  </si>
  <si>
    <t>Dérogatoire 5 ans</t>
  </si>
  <si>
    <t>(annuité dégressif – annuité linéaire)</t>
  </si>
  <si>
    <t>Num</t>
  </si>
  <si>
    <t>Nb Jours</t>
  </si>
  <si>
    <t>VCN Début</t>
  </si>
  <si>
    <t>VCN Fin</t>
  </si>
  <si>
    <t>Nb Mois</t>
  </si>
  <si>
    <t>Valeur</t>
  </si>
  <si>
    <t>Ensuite, il faut regarder si l'annuité dérogatoire (= dégressif - linéaire) de l'année en cours est positive ou non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</si>
</sst>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rgb="FF0070C0"/>
      <name val="Arial"/>
      <family val="2"/>
    </font>
    <font>
      <b/>
      <sz val="10"/>
      <color theme="3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39997558519241921"/>
        <bgColor indexed="31"/>
      </patternFill>
    </fill>
    <fill>
      <patternFill patternType="solid">
        <fgColor theme="6" tint="0.39997558519241921"/>
        <bgColor indexed="31"/>
      </patternFill>
    </fill>
    <fill>
      <patternFill patternType="solid">
        <fgColor theme="0"/>
        <bgColor indexed="31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51">
    <xf numFmtId="0" fontId="0" fillId="0" borderId="0" xfId="0"/>
    <xf numFmtId="2" fontId="0" fillId="0" borderId="0" xfId="0" applyNumberFormat="1"/>
    <xf numFmtId="0" fontId="0" fillId="0" borderId="0" xfId="0" applyAlignment="1">
      <alignment horizontal="right"/>
    </xf>
    <xf numFmtId="1" fontId="0" fillId="0" borderId="0" xfId="0" applyNumberFormat="1"/>
    <xf numFmtId="2" fontId="0" fillId="0" borderId="0" xfId="0" applyNumberFormat="1" applyFont="1"/>
    <xf numFmtId="2" fontId="2" fillId="0" borderId="0" xfId="0" applyNumberFormat="1" applyFont="1" applyFill="1"/>
    <xf numFmtId="1" fontId="2" fillId="0" borderId="0" xfId="0" applyNumberFormat="1" applyFont="1" applyFill="1"/>
    <xf numFmtId="0" fontId="0" fillId="2" borderId="0" xfId="0" applyFill="1"/>
    <xf numFmtId="2" fontId="0" fillId="2" borderId="0" xfId="0" applyNumberFormat="1" applyFill="1"/>
    <xf numFmtId="2" fontId="2" fillId="2" borderId="0" xfId="0" applyNumberFormat="1" applyFont="1" applyFill="1"/>
    <xf numFmtId="0" fontId="3" fillId="3" borderId="1" xfId="0" applyFont="1" applyFill="1" applyBorder="1" applyAlignment="1">
      <alignment horizontal="center" vertical="center"/>
    </xf>
    <xf numFmtId="0" fontId="4" fillId="0" borderId="0" xfId="1"/>
    <xf numFmtId="0" fontId="4" fillId="0" borderId="1" xfId="1" applyBorder="1" applyAlignment="1">
      <alignment horizontal="center" vertical="center"/>
    </xf>
    <xf numFmtId="0" fontId="5" fillId="0" borderId="1" xfId="1" applyFont="1" applyBorder="1" applyAlignment="1">
      <alignment horizontal="right" vertical="top"/>
    </xf>
    <xf numFmtId="0" fontId="6" fillId="0" borderId="1" xfId="1" applyFont="1" applyBorder="1" applyAlignment="1">
      <alignment horizontal="left" vertical="top"/>
    </xf>
    <xf numFmtId="0" fontId="6" fillId="0" borderId="1" xfId="1" applyFont="1" applyBorder="1" applyAlignment="1">
      <alignment horizontal="right" vertical="top"/>
    </xf>
    <xf numFmtId="0" fontId="5" fillId="0" borderId="1" xfId="1" applyFont="1" applyBorder="1" applyAlignment="1">
      <alignment horizontal="left"/>
    </xf>
    <xf numFmtId="0" fontId="7" fillId="0" borderId="1" xfId="1" applyFont="1" applyBorder="1"/>
    <xf numFmtId="0" fontId="8" fillId="0" borderId="0" xfId="1" applyFont="1"/>
    <xf numFmtId="0" fontId="5" fillId="0" borderId="1" xfId="1" applyFont="1" applyBorder="1" applyAlignment="1">
      <alignment horizontal="left" vertical="top"/>
    </xf>
    <xf numFmtId="0" fontId="6" fillId="0" borderId="1" xfId="1" applyFont="1" applyBorder="1" applyAlignment="1">
      <alignment horizontal="right"/>
    </xf>
    <xf numFmtId="0" fontId="5" fillId="0" borderId="1" xfId="1" applyFont="1" applyBorder="1" applyAlignment="1">
      <alignment horizontal="right"/>
    </xf>
    <xf numFmtId="0" fontId="0" fillId="0" borderId="0" xfId="0" applyFont="1" applyAlignment="1">
      <alignment horizontal="right"/>
    </xf>
    <xf numFmtId="0" fontId="5" fillId="0" borderId="0" xfId="1" applyFont="1" applyBorder="1" applyAlignment="1">
      <alignment horizontal="right" vertical="top"/>
    </xf>
    <xf numFmtId="0" fontId="4" fillId="0" borderId="0" xfId="1" applyBorder="1" applyAlignment="1">
      <alignment horizontal="center" vertical="center"/>
    </xf>
    <xf numFmtId="0" fontId="6" fillId="0" borderId="0" xfId="1" applyFont="1" applyBorder="1" applyAlignment="1">
      <alignment horizontal="left" vertical="top"/>
    </xf>
    <xf numFmtId="0" fontId="0" fillId="0" borderId="0" xfId="0" applyBorder="1"/>
    <xf numFmtId="0" fontId="6" fillId="0" borderId="1" xfId="1" applyFont="1" applyBorder="1" applyAlignment="1">
      <alignment horizontal="left"/>
    </xf>
    <xf numFmtId="0" fontId="0" fillId="0" borderId="1" xfId="0" applyBorder="1"/>
    <xf numFmtId="16" fontId="0" fillId="0" borderId="0" xfId="0" quotePrefix="1" applyNumberFormat="1"/>
    <xf numFmtId="0" fontId="1" fillId="4" borderId="0" xfId="0" applyFont="1" applyFill="1"/>
    <xf numFmtId="2" fontId="0" fillId="4" borderId="0" xfId="0" applyNumberFormat="1" applyFill="1"/>
    <xf numFmtId="1" fontId="0" fillId="4" borderId="0" xfId="0" applyNumberFormat="1" applyFill="1"/>
    <xf numFmtId="0" fontId="0" fillId="4" borderId="0" xfId="0" applyFill="1"/>
    <xf numFmtId="0" fontId="4" fillId="0" borderId="0" xfId="1" applyBorder="1"/>
    <xf numFmtId="0" fontId="7" fillId="0" borderId="0" xfId="1" applyFont="1" applyBorder="1"/>
    <xf numFmtId="0" fontId="6" fillId="0" borderId="0" xfId="1" applyFont="1" applyBorder="1" applyAlignment="1">
      <alignment horizontal="left"/>
    </xf>
    <xf numFmtId="0" fontId="0" fillId="0" borderId="0" xfId="0" applyBorder="1" applyAlignment="1">
      <alignment horizontal="left"/>
    </xf>
    <xf numFmtId="0" fontId="0" fillId="2" borderId="0" xfId="0" applyFont="1" applyFill="1"/>
    <xf numFmtId="2" fontId="0" fillId="2" borderId="0" xfId="0" applyNumberFormat="1" applyFont="1" applyFill="1"/>
    <xf numFmtId="0" fontId="0" fillId="5" borderId="1" xfId="0" applyFill="1" applyBorder="1"/>
    <xf numFmtId="0" fontId="0" fillId="6" borderId="1" xfId="0" applyFill="1" applyBorder="1"/>
    <xf numFmtId="0" fontId="0" fillId="7" borderId="1" xfId="0" applyFill="1" applyBorder="1"/>
    <xf numFmtId="0" fontId="0" fillId="8" borderId="1" xfId="0" applyFill="1" applyBorder="1"/>
    <xf numFmtId="0" fontId="3" fillId="0" borderId="0" xfId="0" applyFont="1"/>
    <xf numFmtId="0" fontId="0" fillId="9" borderId="0" xfId="0" applyFill="1"/>
    <xf numFmtId="0" fontId="3" fillId="0" borderId="1" xfId="0" applyFont="1" applyBorder="1"/>
    <xf numFmtId="0" fontId="0" fillId="0" borderId="1" xfId="0" applyFont="1" applyBorder="1"/>
    <xf numFmtId="0" fontId="0" fillId="9" borderId="1" xfId="0" applyFill="1" applyBorder="1"/>
    <xf numFmtId="2" fontId="0" fillId="0" borderId="1" xfId="0" applyNumberFormat="1" applyFont="1" applyBorder="1"/>
    <xf numFmtId="0" fontId="0" fillId="0" borderId="0" xfId="0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30"/>
  <sheetViews>
    <sheetView tabSelected="1" workbookViewId="0">
      <selection activeCell="B6" sqref="B6"/>
    </sheetView>
  </sheetViews>
  <sheetFormatPr baseColWidth="10" defaultRowHeight="15"/>
  <cols>
    <col min="1" max="1" width="15.85546875" bestFit="1" customWidth="1"/>
  </cols>
  <sheetData>
    <row r="1" spans="1:17">
      <c r="A1" s="40" t="s">
        <v>98</v>
      </c>
      <c r="B1" s="40">
        <v>150000</v>
      </c>
    </row>
    <row r="2" spans="1:17">
      <c r="A2" s="41" t="s">
        <v>99</v>
      </c>
      <c r="B2" s="41">
        <v>10</v>
      </c>
      <c r="C2" t="s">
        <v>100</v>
      </c>
    </row>
    <row r="3" spans="1:17">
      <c r="A3" s="40" t="s">
        <v>101</v>
      </c>
      <c r="B3" s="42">
        <v>2009</v>
      </c>
    </row>
    <row r="4" spans="1:17">
      <c r="A4" s="41" t="s">
        <v>102</v>
      </c>
      <c r="B4" s="41">
        <v>7</v>
      </c>
      <c r="C4" t="s">
        <v>103</v>
      </c>
    </row>
    <row r="5" spans="1:17">
      <c r="A5" s="40" t="s">
        <v>104</v>
      </c>
      <c r="B5" s="40">
        <v>1</v>
      </c>
      <c r="C5" t="s">
        <v>105</v>
      </c>
    </row>
    <row r="6" spans="1:17">
      <c r="A6" s="41" t="s">
        <v>106</v>
      </c>
      <c r="B6" s="43">
        <v>2.25</v>
      </c>
      <c r="C6" t="s">
        <v>107</v>
      </c>
      <c r="N6" s="1"/>
    </row>
    <row r="8" spans="1:17">
      <c r="A8" s="44" t="s">
        <v>108</v>
      </c>
      <c r="B8" t="s">
        <v>109</v>
      </c>
      <c r="C8">
        <f>1/$B$2</f>
        <v>0.1</v>
      </c>
      <c r="H8" s="44" t="s">
        <v>110</v>
      </c>
      <c r="I8" t="s">
        <v>111</v>
      </c>
      <c r="J8">
        <f>$B$6/$B$2</f>
        <v>0.22500000000000001</v>
      </c>
      <c r="K8" s="45"/>
      <c r="O8" s="44" t="s">
        <v>112</v>
      </c>
      <c r="P8" t="s">
        <v>113</v>
      </c>
    </row>
    <row r="9" spans="1:17">
      <c r="A9" s="46" t="s">
        <v>114</v>
      </c>
      <c r="B9" s="46" t="s">
        <v>11</v>
      </c>
      <c r="C9" s="46" t="s">
        <v>115</v>
      </c>
      <c r="D9" s="46" t="s">
        <v>116</v>
      </c>
      <c r="E9" s="46" t="s">
        <v>12</v>
      </c>
      <c r="F9" s="46" t="s">
        <v>117</v>
      </c>
      <c r="H9" s="46" t="s">
        <v>114</v>
      </c>
      <c r="I9" s="46" t="s">
        <v>11</v>
      </c>
      <c r="J9" s="46" t="s">
        <v>118</v>
      </c>
      <c r="K9" s="46" t="s">
        <v>116</v>
      </c>
      <c r="L9" s="46" t="s">
        <v>12</v>
      </c>
      <c r="M9" s="46" t="s">
        <v>117</v>
      </c>
      <c r="O9" s="46" t="s">
        <v>114</v>
      </c>
      <c r="P9" s="46" t="s">
        <v>11</v>
      </c>
      <c r="Q9" s="46" t="s">
        <v>119</v>
      </c>
    </row>
    <row r="10" spans="1:17">
      <c r="A10" s="47">
        <v>0</v>
      </c>
      <c r="B10" s="47">
        <f t="shared" ref="B10:B30" si="0">IF($B$2&gt;=A10,$B$3+A10,"")</f>
        <v>2009</v>
      </c>
      <c r="C10" s="48">
        <f>(12-$B$4+1)*30-$B$5+1</f>
        <v>180</v>
      </c>
      <c r="D10" s="48">
        <f>$B$1</f>
        <v>150000</v>
      </c>
      <c r="E10" s="47">
        <f t="shared" ref="E10:E30" si="1">IF($B$2&gt;=A10,$D$10*$C$8*C10/$C$11,"")</f>
        <v>7500</v>
      </c>
      <c r="F10" s="47">
        <f>IF($B$2&gt;=A10,D10-E10,"")</f>
        <v>142500</v>
      </c>
      <c r="H10" s="28">
        <f t="shared" ref="H10" si="2">IF($B$2&gt;=A10,A10,"")</f>
        <v>0</v>
      </c>
      <c r="I10" s="47">
        <f>IF($B$2&gt;=H10,$B$3+H10,"")</f>
        <v>2009</v>
      </c>
      <c r="J10" s="48">
        <f>12-$B$4+1</f>
        <v>6</v>
      </c>
      <c r="K10" s="48">
        <f>B1</f>
        <v>150000</v>
      </c>
      <c r="L10" s="49">
        <f t="shared" ref="L10:L30" si="3">IF(H10&lt;$B$2,IF($J$8 &gt; 1/($B$2-H10), K10*$J$8*J10/$J$11, (K10*J10/$J$11)/($B$2-H10)),"")</f>
        <v>16875</v>
      </c>
      <c r="M10" s="47">
        <f>IF(H10&lt;$B$2,K10-L10,"")</f>
        <v>133125</v>
      </c>
      <c r="O10" s="28">
        <f>IF($B$2&gt;A10-1,A10,"")</f>
        <v>0</v>
      </c>
      <c r="P10" s="47">
        <f t="shared" ref="P10:P30" si="4">IF($B$2&gt;=O10,$B$3+O10,"")</f>
        <v>2009</v>
      </c>
      <c r="Q10" s="49">
        <f t="shared" ref="Q10:Q30" si="5">IF(O10&lt;=$B$2,IF(O10&lt;&gt;$B$2,L10-E10,-E10),"")</f>
        <v>9375</v>
      </c>
    </row>
    <row r="11" spans="1:17">
      <c r="A11" s="47">
        <v>1</v>
      </c>
      <c r="B11" s="47">
        <f t="shared" si="0"/>
        <v>2010</v>
      </c>
      <c r="C11" s="47">
        <f t="shared" ref="C11:C30" si="6">IF($B$2&gt;A11,12*30,IF($B$2&gt;A11-1,12*30-$C$10,""))</f>
        <v>360</v>
      </c>
      <c r="D11" s="47">
        <f t="shared" ref="D11:D30" si="7">IF($B$2&gt;=A11,F10,"")</f>
        <v>142500</v>
      </c>
      <c r="E11" s="47">
        <f t="shared" si="1"/>
        <v>15000</v>
      </c>
      <c r="F11" s="47">
        <f t="shared" ref="F11:F30" si="8">IF($B$2&gt;=A11,D11-E11,"")</f>
        <v>127500</v>
      </c>
      <c r="H11" s="28">
        <f t="shared" ref="H11:H30" si="9">IF($B$2&gt;A11,A11,"")</f>
        <v>1</v>
      </c>
      <c r="I11" s="47">
        <f t="shared" ref="I11:I30" si="10">IF($B$2&gt;H11,$B$3+H11,"")</f>
        <v>2010</v>
      </c>
      <c r="J11" s="47">
        <f t="shared" ref="J11:J30" si="11">IF($B$2&gt;H11,12,"")</f>
        <v>12</v>
      </c>
      <c r="K11" s="47">
        <f t="shared" ref="K11:K30" si="12">IF(H11&lt;$B$2,M10,"")</f>
        <v>133125</v>
      </c>
      <c r="L11" s="49">
        <f t="shared" si="3"/>
        <v>29953.125</v>
      </c>
      <c r="M11" s="47">
        <f t="shared" ref="M11:M30" si="13">IF(H11&lt;$B$2,K11-L11,"")</f>
        <v>103171.875</v>
      </c>
      <c r="O11" s="28">
        <f t="shared" ref="O11:O30" si="14">IF($B$2&gt;A11-1,A11,"")</f>
        <v>1</v>
      </c>
      <c r="P11" s="47">
        <f t="shared" si="4"/>
        <v>2010</v>
      </c>
      <c r="Q11" s="49">
        <f t="shared" si="5"/>
        <v>14953.125</v>
      </c>
    </row>
    <row r="12" spans="1:17">
      <c r="A12" s="47">
        <v>2</v>
      </c>
      <c r="B12" s="47">
        <f t="shared" si="0"/>
        <v>2011</v>
      </c>
      <c r="C12" s="47">
        <f t="shared" si="6"/>
        <v>360</v>
      </c>
      <c r="D12" s="47">
        <f t="shared" si="7"/>
        <v>127500</v>
      </c>
      <c r="E12" s="47">
        <f t="shared" si="1"/>
        <v>15000</v>
      </c>
      <c r="F12" s="47">
        <f t="shared" si="8"/>
        <v>112500</v>
      </c>
      <c r="H12" s="28">
        <f t="shared" si="9"/>
        <v>2</v>
      </c>
      <c r="I12" s="47">
        <f t="shared" si="10"/>
        <v>2011</v>
      </c>
      <c r="J12" s="47">
        <f t="shared" si="11"/>
        <v>12</v>
      </c>
      <c r="K12" s="47">
        <f t="shared" si="12"/>
        <v>103171.875</v>
      </c>
      <c r="L12" s="49">
        <f t="shared" si="3"/>
        <v>23213.671875</v>
      </c>
      <c r="M12" s="47">
        <f t="shared" si="13"/>
        <v>79958.203125</v>
      </c>
      <c r="O12" s="28">
        <f t="shared" si="14"/>
        <v>2</v>
      </c>
      <c r="P12" s="47">
        <f t="shared" si="4"/>
        <v>2011</v>
      </c>
      <c r="Q12" s="49">
        <f t="shared" si="5"/>
        <v>8213.671875</v>
      </c>
    </row>
    <row r="13" spans="1:17">
      <c r="A13" s="47">
        <v>3</v>
      </c>
      <c r="B13" s="47">
        <f t="shared" si="0"/>
        <v>2012</v>
      </c>
      <c r="C13" s="47">
        <f t="shared" si="6"/>
        <v>360</v>
      </c>
      <c r="D13" s="47">
        <f t="shared" si="7"/>
        <v>112500</v>
      </c>
      <c r="E13" s="47">
        <f t="shared" si="1"/>
        <v>15000</v>
      </c>
      <c r="F13" s="47">
        <f t="shared" si="8"/>
        <v>97500</v>
      </c>
      <c r="H13" s="28">
        <f t="shared" si="9"/>
        <v>3</v>
      </c>
      <c r="I13" s="47">
        <f t="shared" si="10"/>
        <v>2012</v>
      </c>
      <c r="J13" s="47">
        <f t="shared" si="11"/>
        <v>12</v>
      </c>
      <c r="K13" s="47">
        <f t="shared" si="12"/>
        <v>79958.203125</v>
      </c>
      <c r="L13" s="49">
        <f t="shared" si="3"/>
        <v>17990.595703125</v>
      </c>
      <c r="M13" s="47">
        <f t="shared" si="13"/>
        <v>61967.607421875</v>
      </c>
      <c r="O13" s="28">
        <f t="shared" si="14"/>
        <v>3</v>
      </c>
      <c r="P13" s="47">
        <f t="shared" si="4"/>
        <v>2012</v>
      </c>
      <c r="Q13" s="49">
        <f t="shared" si="5"/>
        <v>2990.595703125</v>
      </c>
    </row>
    <row r="14" spans="1:17">
      <c r="A14" s="47">
        <v>4</v>
      </c>
      <c r="B14" s="47">
        <f t="shared" si="0"/>
        <v>2013</v>
      </c>
      <c r="C14" s="47">
        <f t="shared" si="6"/>
        <v>360</v>
      </c>
      <c r="D14" s="47">
        <f t="shared" si="7"/>
        <v>97500</v>
      </c>
      <c r="E14" s="47">
        <f t="shared" si="1"/>
        <v>15000</v>
      </c>
      <c r="F14" s="47">
        <f t="shared" si="8"/>
        <v>82500</v>
      </c>
      <c r="H14" s="28">
        <f t="shared" si="9"/>
        <v>4</v>
      </c>
      <c r="I14" s="47">
        <f t="shared" si="10"/>
        <v>2013</v>
      </c>
      <c r="J14" s="47">
        <f t="shared" si="11"/>
        <v>12</v>
      </c>
      <c r="K14" s="47">
        <f t="shared" si="12"/>
        <v>61967.607421875</v>
      </c>
      <c r="L14" s="49">
        <f t="shared" si="3"/>
        <v>13942.711669921875</v>
      </c>
      <c r="M14" s="47">
        <f t="shared" si="13"/>
        <v>48024.895751953125</v>
      </c>
      <c r="O14" s="28">
        <f t="shared" si="14"/>
        <v>4</v>
      </c>
      <c r="P14" s="47">
        <f t="shared" si="4"/>
        <v>2013</v>
      </c>
      <c r="Q14" s="49">
        <f t="shared" si="5"/>
        <v>-1057.288330078125</v>
      </c>
    </row>
    <row r="15" spans="1:17">
      <c r="A15" s="47">
        <v>5</v>
      </c>
      <c r="B15" s="47">
        <f t="shared" si="0"/>
        <v>2014</v>
      </c>
      <c r="C15" s="47">
        <f t="shared" si="6"/>
        <v>360</v>
      </c>
      <c r="D15" s="47">
        <f t="shared" si="7"/>
        <v>82500</v>
      </c>
      <c r="E15" s="47">
        <f t="shared" si="1"/>
        <v>15000</v>
      </c>
      <c r="F15" s="47">
        <f t="shared" si="8"/>
        <v>67500</v>
      </c>
      <c r="H15" s="28">
        <f t="shared" si="9"/>
        <v>5</v>
      </c>
      <c r="I15" s="47">
        <f t="shared" si="10"/>
        <v>2014</v>
      </c>
      <c r="J15" s="47">
        <f t="shared" si="11"/>
        <v>12</v>
      </c>
      <c r="K15" s="47">
        <f t="shared" si="12"/>
        <v>48024.895751953125</v>
      </c>
      <c r="L15" s="49">
        <f t="shared" si="3"/>
        <v>10805.601544189454</v>
      </c>
      <c r="M15" s="47">
        <f t="shared" si="13"/>
        <v>37219.294207763669</v>
      </c>
      <c r="O15" s="28">
        <f t="shared" si="14"/>
        <v>5</v>
      </c>
      <c r="P15" s="47">
        <f t="shared" si="4"/>
        <v>2014</v>
      </c>
      <c r="Q15" s="49">
        <f t="shared" si="5"/>
        <v>-4194.3984558105458</v>
      </c>
    </row>
    <row r="16" spans="1:17">
      <c r="A16" s="47">
        <v>6</v>
      </c>
      <c r="B16" s="47">
        <f t="shared" si="0"/>
        <v>2015</v>
      </c>
      <c r="C16" s="47">
        <f t="shared" si="6"/>
        <v>360</v>
      </c>
      <c r="D16" s="47">
        <f t="shared" si="7"/>
        <v>67500</v>
      </c>
      <c r="E16" s="47">
        <f t="shared" si="1"/>
        <v>15000</v>
      </c>
      <c r="F16" s="47">
        <f t="shared" si="8"/>
        <v>52500</v>
      </c>
      <c r="H16" s="28">
        <f t="shared" si="9"/>
        <v>6</v>
      </c>
      <c r="I16" s="47">
        <f t="shared" si="10"/>
        <v>2015</v>
      </c>
      <c r="J16" s="47">
        <f t="shared" si="11"/>
        <v>12</v>
      </c>
      <c r="K16" s="47">
        <f t="shared" si="12"/>
        <v>37219.294207763669</v>
      </c>
      <c r="L16" s="49">
        <f t="shared" si="3"/>
        <v>9304.8235519409172</v>
      </c>
      <c r="M16" s="47">
        <f t="shared" si="13"/>
        <v>27914.470655822752</v>
      </c>
      <c r="O16" s="28">
        <f t="shared" si="14"/>
        <v>6</v>
      </c>
      <c r="P16" s="47">
        <f t="shared" si="4"/>
        <v>2015</v>
      </c>
      <c r="Q16" s="49">
        <f t="shared" si="5"/>
        <v>-5695.1764480590828</v>
      </c>
    </row>
    <row r="17" spans="1:17">
      <c r="A17" s="47">
        <v>7</v>
      </c>
      <c r="B17" s="47">
        <f t="shared" si="0"/>
        <v>2016</v>
      </c>
      <c r="C17" s="47">
        <f t="shared" si="6"/>
        <v>360</v>
      </c>
      <c r="D17" s="47">
        <f t="shared" si="7"/>
        <v>52500</v>
      </c>
      <c r="E17" s="47">
        <f t="shared" si="1"/>
        <v>15000</v>
      </c>
      <c r="F17" s="47">
        <f t="shared" si="8"/>
        <v>37500</v>
      </c>
      <c r="H17" s="28">
        <f t="shared" si="9"/>
        <v>7</v>
      </c>
      <c r="I17" s="47">
        <f t="shared" si="10"/>
        <v>2016</v>
      </c>
      <c r="J17" s="47">
        <f t="shared" si="11"/>
        <v>12</v>
      </c>
      <c r="K17" s="47">
        <f t="shared" si="12"/>
        <v>27914.470655822752</v>
      </c>
      <c r="L17" s="49">
        <f t="shared" si="3"/>
        <v>9304.8235519409172</v>
      </c>
      <c r="M17" s="47">
        <f t="shared" si="13"/>
        <v>18609.647103881834</v>
      </c>
      <c r="O17" s="28">
        <f t="shared" si="14"/>
        <v>7</v>
      </c>
      <c r="P17" s="47">
        <f t="shared" si="4"/>
        <v>2016</v>
      </c>
      <c r="Q17" s="49">
        <f t="shared" si="5"/>
        <v>-5695.1764480590828</v>
      </c>
    </row>
    <row r="18" spans="1:17">
      <c r="A18" s="47">
        <v>8</v>
      </c>
      <c r="B18" s="47">
        <f t="shared" si="0"/>
        <v>2017</v>
      </c>
      <c r="C18" s="47">
        <f t="shared" si="6"/>
        <v>360</v>
      </c>
      <c r="D18" s="47">
        <f t="shared" si="7"/>
        <v>37500</v>
      </c>
      <c r="E18" s="47">
        <f t="shared" si="1"/>
        <v>15000</v>
      </c>
      <c r="F18" s="47">
        <f t="shared" si="8"/>
        <v>22500</v>
      </c>
      <c r="H18" s="28">
        <f t="shared" si="9"/>
        <v>8</v>
      </c>
      <c r="I18" s="47">
        <f t="shared" si="10"/>
        <v>2017</v>
      </c>
      <c r="J18" s="47">
        <f t="shared" si="11"/>
        <v>12</v>
      </c>
      <c r="K18" s="47">
        <f t="shared" si="12"/>
        <v>18609.647103881834</v>
      </c>
      <c r="L18" s="49">
        <f t="shared" si="3"/>
        <v>9304.8235519409172</v>
      </c>
      <c r="M18" s="47">
        <f t="shared" si="13"/>
        <v>9304.8235519409172</v>
      </c>
      <c r="O18" s="28">
        <f t="shared" si="14"/>
        <v>8</v>
      </c>
      <c r="P18" s="47">
        <f t="shared" si="4"/>
        <v>2017</v>
      </c>
      <c r="Q18" s="49">
        <f t="shared" si="5"/>
        <v>-5695.1764480590828</v>
      </c>
    </row>
    <row r="19" spans="1:17">
      <c r="A19" s="47">
        <v>9</v>
      </c>
      <c r="B19" s="47">
        <f t="shared" si="0"/>
        <v>2018</v>
      </c>
      <c r="C19" s="47">
        <f t="shared" si="6"/>
        <v>360</v>
      </c>
      <c r="D19" s="47">
        <f t="shared" si="7"/>
        <v>22500</v>
      </c>
      <c r="E19" s="47">
        <f t="shared" si="1"/>
        <v>15000</v>
      </c>
      <c r="F19" s="47">
        <f t="shared" si="8"/>
        <v>7500</v>
      </c>
      <c r="H19" s="28">
        <f t="shared" si="9"/>
        <v>9</v>
      </c>
      <c r="I19" s="47">
        <f t="shared" si="10"/>
        <v>2018</v>
      </c>
      <c r="J19" s="47">
        <f t="shared" si="11"/>
        <v>12</v>
      </c>
      <c r="K19" s="47">
        <f t="shared" si="12"/>
        <v>9304.8235519409172</v>
      </c>
      <c r="L19" s="49">
        <f t="shared" si="3"/>
        <v>9304.8235519409172</v>
      </c>
      <c r="M19" s="47">
        <f t="shared" si="13"/>
        <v>0</v>
      </c>
      <c r="O19" s="28">
        <f t="shared" si="14"/>
        <v>9</v>
      </c>
      <c r="P19" s="47">
        <f t="shared" si="4"/>
        <v>2018</v>
      </c>
      <c r="Q19" s="49">
        <f t="shared" si="5"/>
        <v>-5695.1764480590828</v>
      </c>
    </row>
    <row r="20" spans="1:17">
      <c r="A20" s="47">
        <v>10</v>
      </c>
      <c r="B20" s="47">
        <f t="shared" si="0"/>
        <v>2019</v>
      </c>
      <c r="C20" s="47">
        <f t="shared" si="6"/>
        <v>180</v>
      </c>
      <c r="D20" s="47">
        <f t="shared" si="7"/>
        <v>7500</v>
      </c>
      <c r="E20" s="47">
        <f t="shared" si="1"/>
        <v>7500</v>
      </c>
      <c r="F20" s="47">
        <f t="shared" si="8"/>
        <v>0</v>
      </c>
      <c r="H20" s="28" t="str">
        <f t="shared" si="9"/>
        <v/>
      </c>
      <c r="I20" s="47" t="str">
        <f t="shared" si="10"/>
        <v/>
      </c>
      <c r="J20" s="47" t="str">
        <f t="shared" si="11"/>
        <v/>
      </c>
      <c r="K20" s="47" t="str">
        <f t="shared" si="12"/>
        <v/>
      </c>
      <c r="L20" s="49" t="str">
        <f t="shared" si="3"/>
        <v/>
      </c>
      <c r="M20" s="47" t="str">
        <f t="shared" si="13"/>
        <v/>
      </c>
      <c r="O20" s="28">
        <f t="shared" si="14"/>
        <v>10</v>
      </c>
      <c r="P20" s="47">
        <f t="shared" si="4"/>
        <v>2019</v>
      </c>
      <c r="Q20" s="49">
        <f t="shared" si="5"/>
        <v>-7500</v>
      </c>
    </row>
    <row r="21" spans="1:17">
      <c r="A21" s="47">
        <v>11</v>
      </c>
      <c r="B21" s="47" t="str">
        <f t="shared" si="0"/>
        <v/>
      </c>
      <c r="C21" s="47" t="str">
        <f t="shared" si="6"/>
        <v/>
      </c>
      <c r="D21" s="47" t="str">
        <f t="shared" si="7"/>
        <v/>
      </c>
      <c r="E21" s="47" t="str">
        <f t="shared" si="1"/>
        <v/>
      </c>
      <c r="F21" s="47" t="str">
        <f t="shared" si="8"/>
        <v/>
      </c>
      <c r="H21" s="28" t="str">
        <f t="shared" si="9"/>
        <v/>
      </c>
      <c r="I21" s="47" t="str">
        <f t="shared" si="10"/>
        <v/>
      </c>
      <c r="J21" s="47" t="str">
        <f t="shared" si="11"/>
        <v/>
      </c>
      <c r="K21" s="47" t="str">
        <f t="shared" si="12"/>
        <v/>
      </c>
      <c r="L21" s="49" t="str">
        <f t="shared" si="3"/>
        <v/>
      </c>
      <c r="M21" s="47" t="str">
        <f t="shared" si="13"/>
        <v/>
      </c>
      <c r="O21" s="28" t="str">
        <f t="shared" si="14"/>
        <v/>
      </c>
      <c r="P21" s="47" t="str">
        <f t="shared" si="4"/>
        <v/>
      </c>
      <c r="Q21" s="49" t="str">
        <f t="shared" si="5"/>
        <v/>
      </c>
    </row>
    <row r="22" spans="1:17">
      <c r="A22" s="47">
        <v>12</v>
      </c>
      <c r="B22" s="47" t="str">
        <f t="shared" si="0"/>
        <v/>
      </c>
      <c r="C22" s="47" t="str">
        <f t="shared" si="6"/>
        <v/>
      </c>
      <c r="D22" s="47" t="str">
        <f t="shared" si="7"/>
        <v/>
      </c>
      <c r="E22" s="47" t="str">
        <f t="shared" si="1"/>
        <v/>
      </c>
      <c r="F22" s="47" t="str">
        <f t="shared" si="8"/>
        <v/>
      </c>
      <c r="H22" s="28" t="str">
        <f t="shared" si="9"/>
        <v/>
      </c>
      <c r="I22" s="47" t="str">
        <f t="shared" si="10"/>
        <v/>
      </c>
      <c r="J22" s="47" t="str">
        <f t="shared" si="11"/>
        <v/>
      </c>
      <c r="K22" s="47" t="str">
        <f t="shared" si="12"/>
        <v/>
      </c>
      <c r="L22" s="49" t="str">
        <f t="shared" si="3"/>
        <v/>
      </c>
      <c r="M22" s="47" t="str">
        <f t="shared" si="13"/>
        <v/>
      </c>
      <c r="O22" s="28" t="str">
        <f t="shared" si="14"/>
        <v/>
      </c>
      <c r="P22" s="47" t="str">
        <f t="shared" si="4"/>
        <v/>
      </c>
      <c r="Q22" s="49" t="str">
        <f t="shared" si="5"/>
        <v/>
      </c>
    </row>
    <row r="23" spans="1:17">
      <c r="A23" s="47">
        <v>13</v>
      </c>
      <c r="B23" s="47" t="str">
        <f t="shared" si="0"/>
        <v/>
      </c>
      <c r="C23" s="47" t="str">
        <f t="shared" si="6"/>
        <v/>
      </c>
      <c r="D23" s="47" t="str">
        <f t="shared" si="7"/>
        <v/>
      </c>
      <c r="E23" s="47" t="str">
        <f t="shared" si="1"/>
        <v/>
      </c>
      <c r="F23" s="47" t="str">
        <f t="shared" si="8"/>
        <v/>
      </c>
      <c r="H23" s="28" t="str">
        <f t="shared" si="9"/>
        <v/>
      </c>
      <c r="I23" s="47" t="str">
        <f t="shared" si="10"/>
        <v/>
      </c>
      <c r="J23" s="47" t="str">
        <f t="shared" si="11"/>
        <v/>
      </c>
      <c r="K23" s="47" t="str">
        <f t="shared" si="12"/>
        <v/>
      </c>
      <c r="L23" s="49" t="str">
        <f t="shared" si="3"/>
        <v/>
      </c>
      <c r="M23" s="47" t="str">
        <f t="shared" si="13"/>
        <v/>
      </c>
      <c r="O23" s="28" t="str">
        <f t="shared" si="14"/>
        <v/>
      </c>
      <c r="P23" s="47" t="str">
        <f t="shared" si="4"/>
        <v/>
      </c>
      <c r="Q23" s="49" t="str">
        <f t="shared" si="5"/>
        <v/>
      </c>
    </row>
    <row r="24" spans="1:17">
      <c r="A24" s="47">
        <v>14</v>
      </c>
      <c r="B24" s="47" t="str">
        <f t="shared" si="0"/>
        <v/>
      </c>
      <c r="C24" s="47" t="str">
        <f t="shared" si="6"/>
        <v/>
      </c>
      <c r="D24" s="47" t="str">
        <f t="shared" si="7"/>
        <v/>
      </c>
      <c r="E24" s="47" t="str">
        <f t="shared" si="1"/>
        <v/>
      </c>
      <c r="F24" s="47" t="str">
        <f t="shared" si="8"/>
        <v/>
      </c>
      <c r="H24" s="28" t="str">
        <f t="shared" si="9"/>
        <v/>
      </c>
      <c r="I24" s="47" t="str">
        <f t="shared" si="10"/>
        <v/>
      </c>
      <c r="J24" s="47" t="str">
        <f t="shared" si="11"/>
        <v/>
      </c>
      <c r="K24" s="47" t="str">
        <f t="shared" si="12"/>
        <v/>
      </c>
      <c r="L24" s="49" t="str">
        <f t="shared" si="3"/>
        <v/>
      </c>
      <c r="M24" s="47" t="str">
        <f t="shared" si="13"/>
        <v/>
      </c>
      <c r="O24" s="28" t="str">
        <f t="shared" si="14"/>
        <v/>
      </c>
      <c r="P24" s="47" t="str">
        <f t="shared" si="4"/>
        <v/>
      </c>
      <c r="Q24" s="49" t="str">
        <f t="shared" si="5"/>
        <v/>
      </c>
    </row>
    <row r="25" spans="1:17">
      <c r="A25" s="47">
        <v>15</v>
      </c>
      <c r="B25" s="47" t="str">
        <f t="shared" si="0"/>
        <v/>
      </c>
      <c r="C25" s="47" t="str">
        <f t="shared" si="6"/>
        <v/>
      </c>
      <c r="D25" s="47" t="str">
        <f t="shared" si="7"/>
        <v/>
      </c>
      <c r="E25" s="47" t="str">
        <f t="shared" si="1"/>
        <v/>
      </c>
      <c r="F25" s="47" t="str">
        <f t="shared" si="8"/>
        <v/>
      </c>
      <c r="H25" s="28" t="str">
        <f t="shared" si="9"/>
        <v/>
      </c>
      <c r="I25" s="47" t="str">
        <f t="shared" si="10"/>
        <v/>
      </c>
      <c r="J25" s="47" t="str">
        <f t="shared" si="11"/>
        <v/>
      </c>
      <c r="K25" s="47" t="str">
        <f t="shared" si="12"/>
        <v/>
      </c>
      <c r="L25" s="49" t="str">
        <f t="shared" si="3"/>
        <v/>
      </c>
      <c r="M25" s="47" t="str">
        <f t="shared" si="13"/>
        <v/>
      </c>
      <c r="O25" s="28" t="str">
        <f t="shared" si="14"/>
        <v/>
      </c>
      <c r="P25" s="47" t="str">
        <f t="shared" si="4"/>
        <v/>
      </c>
      <c r="Q25" s="49" t="str">
        <f t="shared" si="5"/>
        <v/>
      </c>
    </row>
    <row r="26" spans="1:17">
      <c r="A26" s="47">
        <v>16</v>
      </c>
      <c r="B26" s="47" t="str">
        <f t="shared" si="0"/>
        <v/>
      </c>
      <c r="C26" s="47" t="str">
        <f t="shared" si="6"/>
        <v/>
      </c>
      <c r="D26" s="47" t="str">
        <f t="shared" si="7"/>
        <v/>
      </c>
      <c r="E26" s="47" t="str">
        <f t="shared" si="1"/>
        <v/>
      </c>
      <c r="F26" s="47" t="str">
        <f t="shared" si="8"/>
        <v/>
      </c>
      <c r="H26" s="28" t="str">
        <f t="shared" si="9"/>
        <v/>
      </c>
      <c r="I26" s="47" t="str">
        <f t="shared" si="10"/>
        <v/>
      </c>
      <c r="J26" s="47" t="str">
        <f t="shared" si="11"/>
        <v/>
      </c>
      <c r="K26" s="47" t="str">
        <f t="shared" si="12"/>
        <v/>
      </c>
      <c r="L26" s="49" t="str">
        <f t="shared" si="3"/>
        <v/>
      </c>
      <c r="M26" s="47" t="str">
        <f t="shared" si="13"/>
        <v/>
      </c>
      <c r="O26" s="28" t="str">
        <f t="shared" si="14"/>
        <v/>
      </c>
      <c r="P26" s="47" t="str">
        <f t="shared" si="4"/>
        <v/>
      </c>
      <c r="Q26" s="49" t="str">
        <f t="shared" si="5"/>
        <v/>
      </c>
    </row>
    <row r="27" spans="1:17">
      <c r="A27" s="47">
        <v>17</v>
      </c>
      <c r="B27" s="47" t="str">
        <f t="shared" si="0"/>
        <v/>
      </c>
      <c r="C27" s="47" t="str">
        <f t="shared" si="6"/>
        <v/>
      </c>
      <c r="D27" s="47" t="str">
        <f t="shared" si="7"/>
        <v/>
      </c>
      <c r="E27" s="47" t="str">
        <f t="shared" si="1"/>
        <v/>
      </c>
      <c r="F27" s="47" t="str">
        <f t="shared" si="8"/>
        <v/>
      </c>
      <c r="H27" s="28" t="str">
        <f t="shared" si="9"/>
        <v/>
      </c>
      <c r="I27" s="47" t="str">
        <f t="shared" si="10"/>
        <v/>
      </c>
      <c r="J27" s="47" t="str">
        <f t="shared" si="11"/>
        <v/>
      </c>
      <c r="K27" s="47" t="str">
        <f t="shared" si="12"/>
        <v/>
      </c>
      <c r="L27" s="49" t="str">
        <f t="shared" si="3"/>
        <v/>
      </c>
      <c r="M27" s="47" t="str">
        <f t="shared" si="13"/>
        <v/>
      </c>
      <c r="O27" s="28" t="str">
        <f t="shared" si="14"/>
        <v/>
      </c>
      <c r="P27" s="47" t="str">
        <f t="shared" si="4"/>
        <v/>
      </c>
      <c r="Q27" s="49" t="str">
        <f t="shared" si="5"/>
        <v/>
      </c>
    </row>
    <row r="28" spans="1:17">
      <c r="A28" s="47">
        <v>18</v>
      </c>
      <c r="B28" s="47" t="str">
        <f t="shared" si="0"/>
        <v/>
      </c>
      <c r="C28" s="47" t="str">
        <f t="shared" si="6"/>
        <v/>
      </c>
      <c r="D28" s="47" t="str">
        <f t="shared" si="7"/>
        <v/>
      </c>
      <c r="E28" s="47" t="str">
        <f t="shared" si="1"/>
        <v/>
      </c>
      <c r="F28" s="47" t="str">
        <f t="shared" si="8"/>
        <v/>
      </c>
      <c r="H28" s="28" t="str">
        <f t="shared" si="9"/>
        <v/>
      </c>
      <c r="I28" s="47" t="str">
        <f t="shared" si="10"/>
        <v/>
      </c>
      <c r="J28" s="47" t="str">
        <f t="shared" si="11"/>
        <v/>
      </c>
      <c r="K28" s="47" t="str">
        <f t="shared" si="12"/>
        <v/>
      </c>
      <c r="L28" s="49" t="str">
        <f t="shared" si="3"/>
        <v/>
      </c>
      <c r="M28" s="47" t="str">
        <f t="shared" si="13"/>
        <v/>
      </c>
      <c r="O28" s="28" t="str">
        <f t="shared" si="14"/>
        <v/>
      </c>
      <c r="P28" s="47" t="str">
        <f t="shared" si="4"/>
        <v/>
      </c>
      <c r="Q28" s="49" t="str">
        <f t="shared" si="5"/>
        <v/>
      </c>
    </row>
    <row r="29" spans="1:17">
      <c r="A29" s="47">
        <v>19</v>
      </c>
      <c r="B29" s="47" t="str">
        <f t="shared" si="0"/>
        <v/>
      </c>
      <c r="C29" s="47" t="str">
        <f t="shared" si="6"/>
        <v/>
      </c>
      <c r="D29" s="47" t="str">
        <f t="shared" si="7"/>
        <v/>
      </c>
      <c r="E29" s="47" t="str">
        <f t="shared" si="1"/>
        <v/>
      </c>
      <c r="F29" s="47" t="str">
        <f t="shared" si="8"/>
        <v/>
      </c>
      <c r="H29" s="28" t="str">
        <f t="shared" si="9"/>
        <v/>
      </c>
      <c r="I29" s="47" t="str">
        <f t="shared" si="10"/>
        <v/>
      </c>
      <c r="J29" s="47" t="str">
        <f t="shared" si="11"/>
        <v/>
      </c>
      <c r="K29" s="47" t="str">
        <f t="shared" si="12"/>
        <v/>
      </c>
      <c r="L29" s="49" t="str">
        <f t="shared" si="3"/>
        <v/>
      </c>
      <c r="M29" s="47" t="str">
        <f t="shared" si="13"/>
        <v/>
      </c>
      <c r="O29" s="28" t="str">
        <f t="shared" si="14"/>
        <v/>
      </c>
      <c r="P29" s="47" t="str">
        <f t="shared" si="4"/>
        <v/>
      </c>
      <c r="Q29" s="49" t="str">
        <f t="shared" si="5"/>
        <v/>
      </c>
    </row>
    <row r="30" spans="1:17">
      <c r="A30" s="47">
        <v>20</v>
      </c>
      <c r="B30" s="47" t="str">
        <f t="shared" si="0"/>
        <v/>
      </c>
      <c r="C30" s="47" t="str">
        <f t="shared" si="6"/>
        <v/>
      </c>
      <c r="D30" s="47" t="str">
        <f t="shared" si="7"/>
        <v/>
      </c>
      <c r="E30" s="47" t="str">
        <f t="shared" si="1"/>
        <v/>
      </c>
      <c r="F30" s="47" t="str">
        <f t="shared" si="8"/>
        <v/>
      </c>
      <c r="H30" s="28" t="str">
        <f t="shared" si="9"/>
        <v/>
      </c>
      <c r="I30" s="47" t="str">
        <f t="shared" si="10"/>
        <v/>
      </c>
      <c r="J30" s="47" t="str">
        <f t="shared" si="11"/>
        <v/>
      </c>
      <c r="K30" s="47" t="str">
        <f t="shared" si="12"/>
        <v/>
      </c>
      <c r="L30" s="49" t="str">
        <f t="shared" si="3"/>
        <v/>
      </c>
      <c r="M30" s="47" t="str">
        <f t="shared" si="13"/>
        <v/>
      </c>
      <c r="O30" s="28" t="str">
        <f t="shared" si="14"/>
        <v/>
      </c>
      <c r="P30" s="47" t="str">
        <f t="shared" si="4"/>
        <v/>
      </c>
      <c r="Q30" s="49" t="str">
        <f t="shared" si="5"/>
        <v/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K23"/>
  <sheetViews>
    <sheetView workbookViewId="0">
      <selection activeCell="C7" sqref="C7"/>
    </sheetView>
  </sheetViews>
  <sheetFormatPr baseColWidth="10" defaultRowHeight="15"/>
  <cols>
    <col min="1" max="1" width="11.42578125" style="2"/>
    <col min="2" max="2" width="15.140625" bestFit="1" customWidth="1"/>
    <col min="4" max="4" width="23.42578125" bestFit="1" customWidth="1"/>
    <col min="7" max="7" width="14.85546875" bestFit="1" customWidth="1"/>
    <col min="9" max="9" width="22.42578125" bestFit="1" customWidth="1"/>
  </cols>
  <sheetData>
    <row r="1" spans="1:11" ht="28.5" customHeight="1">
      <c r="A1" s="10" t="s">
        <v>2</v>
      </c>
      <c r="B1" s="10" t="s">
        <v>6</v>
      </c>
      <c r="C1" s="10" t="s">
        <v>0</v>
      </c>
      <c r="D1" s="10" t="s">
        <v>1</v>
      </c>
      <c r="E1" s="10" t="s">
        <v>7</v>
      </c>
      <c r="G1" t="s">
        <v>4</v>
      </c>
      <c r="H1" s="1">
        <f>1/H3</f>
        <v>0.2</v>
      </c>
    </row>
    <row r="2" spans="1:11">
      <c r="A2" s="2">
        <v>0</v>
      </c>
      <c r="B2" s="1">
        <f>H2</f>
        <v>100</v>
      </c>
      <c r="C2" s="1">
        <f>H4*H1*H2</f>
        <v>10</v>
      </c>
      <c r="D2" s="1">
        <f>C2</f>
        <v>10</v>
      </c>
      <c r="E2" s="1">
        <f>B2-C2</f>
        <v>90</v>
      </c>
      <c r="G2" s="30" t="s">
        <v>8</v>
      </c>
      <c r="H2" s="31">
        <v>100</v>
      </c>
    </row>
    <row r="3" spans="1:11">
      <c r="A3" s="2">
        <v>1</v>
      </c>
      <c r="B3" s="1">
        <f>E2</f>
        <v>90</v>
      </c>
      <c r="C3" s="1">
        <f t="shared" ref="C3:C21" si="0">IF(A3=$H$3, $H$2*$H$1*(1-$H$4),$H$2*$H$1)</f>
        <v>20</v>
      </c>
      <c r="D3" s="1">
        <f>D2+C3</f>
        <v>30</v>
      </c>
      <c r="E3" s="1">
        <f t="shared" ref="E3:E21" si="1">B3-C3</f>
        <v>70</v>
      </c>
      <c r="G3" s="30" t="s">
        <v>9</v>
      </c>
      <c r="H3" s="32">
        <v>5</v>
      </c>
    </row>
    <row r="4" spans="1:11">
      <c r="A4" s="2">
        <v>2</v>
      </c>
      <c r="B4" s="1">
        <f t="shared" ref="B4:B21" si="2">E3</f>
        <v>70</v>
      </c>
      <c r="C4" s="1">
        <f t="shared" si="0"/>
        <v>20</v>
      </c>
      <c r="D4" s="1">
        <f t="shared" ref="D4:D21" si="3">D3+C4</f>
        <v>50</v>
      </c>
      <c r="E4" s="1">
        <f t="shared" si="1"/>
        <v>50</v>
      </c>
      <c r="G4" s="30" t="s">
        <v>10</v>
      </c>
      <c r="H4" s="31">
        <v>0.5</v>
      </c>
      <c r="I4" t="s">
        <v>73</v>
      </c>
      <c r="J4" t="s">
        <v>70</v>
      </c>
      <c r="K4" t="s">
        <v>89</v>
      </c>
    </row>
    <row r="5" spans="1:11">
      <c r="A5" s="2">
        <v>3</v>
      </c>
      <c r="B5" s="1">
        <f>E4</f>
        <v>50</v>
      </c>
      <c r="C5" s="1">
        <f>IF(A5=$H$3, $H$2*$H$1*(1-$H$4),$H$2*$H$1)</f>
        <v>20</v>
      </c>
      <c r="D5" s="1">
        <f>D4+C5</f>
        <v>70</v>
      </c>
      <c r="E5" s="1">
        <f>B5-C5</f>
        <v>30</v>
      </c>
      <c r="J5" s="29" t="s">
        <v>71</v>
      </c>
      <c r="K5" t="s">
        <v>89</v>
      </c>
    </row>
    <row r="6" spans="1:11">
      <c r="A6" s="2">
        <v>4</v>
      </c>
      <c r="B6" s="4">
        <f>E5</f>
        <v>30</v>
      </c>
      <c r="C6" s="1">
        <f t="shared" si="0"/>
        <v>20</v>
      </c>
      <c r="D6" s="4">
        <f>D5+C6</f>
        <v>90</v>
      </c>
      <c r="E6" s="4">
        <f t="shared" si="1"/>
        <v>10</v>
      </c>
      <c r="K6" t="s">
        <v>72</v>
      </c>
    </row>
    <row r="7" spans="1:11">
      <c r="A7" s="22">
        <v>5</v>
      </c>
      <c r="B7" s="4">
        <f t="shared" si="2"/>
        <v>10</v>
      </c>
      <c r="C7" s="4">
        <f t="shared" si="0"/>
        <v>10</v>
      </c>
      <c r="D7" s="4">
        <f t="shared" si="3"/>
        <v>100</v>
      </c>
      <c r="E7" s="4">
        <f t="shared" si="1"/>
        <v>0</v>
      </c>
    </row>
    <row r="8" spans="1:11">
      <c r="A8" s="22">
        <v>6</v>
      </c>
      <c r="B8" s="4">
        <f t="shared" si="2"/>
        <v>0</v>
      </c>
      <c r="C8" s="4">
        <f t="shared" si="0"/>
        <v>20</v>
      </c>
      <c r="D8" s="4">
        <f t="shared" si="3"/>
        <v>120</v>
      </c>
      <c r="E8" s="4">
        <f t="shared" si="1"/>
        <v>-20</v>
      </c>
      <c r="G8" t="s">
        <v>74</v>
      </c>
    </row>
    <row r="9" spans="1:11">
      <c r="A9" s="22">
        <v>7</v>
      </c>
      <c r="B9" s="4">
        <f t="shared" si="2"/>
        <v>-20</v>
      </c>
      <c r="C9" s="4">
        <f t="shared" si="0"/>
        <v>20</v>
      </c>
      <c r="D9" s="4">
        <f t="shared" si="3"/>
        <v>140</v>
      </c>
      <c r="E9" s="4">
        <f t="shared" si="1"/>
        <v>-40</v>
      </c>
      <c r="G9" t="s">
        <v>75</v>
      </c>
    </row>
    <row r="10" spans="1:11">
      <c r="A10" s="22">
        <v>8</v>
      </c>
      <c r="B10" s="4">
        <f t="shared" si="2"/>
        <v>-40</v>
      </c>
      <c r="C10" s="4">
        <f t="shared" si="0"/>
        <v>20</v>
      </c>
      <c r="D10" s="4">
        <f t="shared" si="3"/>
        <v>160</v>
      </c>
      <c r="E10" s="4">
        <f t="shared" si="1"/>
        <v>-60</v>
      </c>
    </row>
    <row r="11" spans="1:11">
      <c r="A11" s="22">
        <v>9</v>
      </c>
      <c r="B11" s="4">
        <f t="shared" si="2"/>
        <v>-60</v>
      </c>
      <c r="C11" s="4">
        <f t="shared" si="0"/>
        <v>20</v>
      </c>
      <c r="D11" s="4">
        <f t="shared" si="3"/>
        <v>180</v>
      </c>
      <c r="E11" s="4">
        <f t="shared" si="1"/>
        <v>-80</v>
      </c>
    </row>
    <row r="12" spans="1:11">
      <c r="A12" s="22">
        <v>10</v>
      </c>
      <c r="B12" s="4">
        <f t="shared" si="2"/>
        <v>-80</v>
      </c>
      <c r="C12" s="4">
        <f t="shared" si="0"/>
        <v>20</v>
      </c>
      <c r="D12" s="4">
        <f t="shared" si="3"/>
        <v>200</v>
      </c>
      <c r="E12" s="4">
        <f t="shared" si="1"/>
        <v>-100</v>
      </c>
    </row>
    <row r="13" spans="1:11">
      <c r="A13" s="22">
        <v>11</v>
      </c>
      <c r="B13" s="4">
        <f t="shared" si="2"/>
        <v>-100</v>
      </c>
      <c r="C13" s="4">
        <f t="shared" si="0"/>
        <v>20</v>
      </c>
      <c r="D13" s="4">
        <f t="shared" si="3"/>
        <v>220</v>
      </c>
      <c r="E13" s="4">
        <f t="shared" si="1"/>
        <v>-120</v>
      </c>
    </row>
    <row r="14" spans="1:11">
      <c r="A14" s="22">
        <v>12</v>
      </c>
      <c r="B14" s="4">
        <f t="shared" si="2"/>
        <v>-120</v>
      </c>
      <c r="C14" s="4">
        <f t="shared" si="0"/>
        <v>20</v>
      </c>
      <c r="D14" s="4">
        <f t="shared" si="3"/>
        <v>240</v>
      </c>
      <c r="E14" s="4">
        <f t="shared" si="1"/>
        <v>-140</v>
      </c>
    </row>
    <row r="15" spans="1:11">
      <c r="A15" s="22">
        <v>13</v>
      </c>
      <c r="B15" s="4">
        <f t="shared" si="2"/>
        <v>-140</v>
      </c>
      <c r="C15" s="4">
        <f t="shared" si="0"/>
        <v>20</v>
      </c>
      <c r="D15" s="4">
        <f t="shared" si="3"/>
        <v>260</v>
      </c>
      <c r="E15" s="4">
        <f t="shared" si="1"/>
        <v>-160</v>
      </c>
    </row>
    <row r="16" spans="1:11">
      <c r="A16" s="22">
        <v>14</v>
      </c>
      <c r="B16" s="4">
        <f t="shared" si="2"/>
        <v>-160</v>
      </c>
      <c r="C16" s="4">
        <f t="shared" si="0"/>
        <v>20</v>
      </c>
      <c r="D16" s="4">
        <f t="shared" si="3"/>
        <v>280</v>
      </c>
      <c r="E16" s="4">
        <f t="shared" si="1"/>
        <v>-180</v>
      </c>
    </row>
    <row r="17" spans="1:8">
      <c r="A17" s="22">
        <v>15</v>
      </c>
      <c r="B17" s="4">
        <f t="shared" si="2"/>
        <v>-180</v>
      </c>
      <c r="C17" s="4">
        <f t="shared" si="0"/>
        <v>20</v>
      </c>
      <c r="D17" s="4">
        <f t="shared" si="3"/>
        <v>300</v>
      </c>
      <c r="E17" s="4">
        <f t="shared" si="1"/>
        <v>-200</v>
      </c>
    </row>
    <row r="18" spans="1:8">
      <c r="A18" s="22">
        <v>16</v>
      </c>
      <c r="B18" s="4">
        <f t="shared" si="2"/>
        <v>-200</v>
      </c>
      <c r="C18" s="4">
        <f t="shared" si="0"/>
        <v>20</v>
      </c>
      <c r="D18" s="4">
        <f t="shared" si="3"/>
        <v>320</v>
      </c>
      <c r="E18" s="4">
        <f t="shared" si="1"/>
        <v>-220</v>
      </c>
    </row>
    <row r="19" spans="1:8">
      <c r="A19" s="22">
        <v>17</v>
      </c>
      <c r="B19" s="4">
        <f t="shared" si="2"/>
        <v>-220</v>
      </c>
      <c r="C19" s="4">
        <f t="shared" si="0"/>
        <v>20</v>
      </c>
      <c r="D19" s="4">
        <f t="shared" si="3"/>
        <v>340</v>
      </c>
      <c r="E19" s="4">
        <f t="shared" si="1"/>
        <v>-240</v>
      </c>
    </row>
    <row r="20" spans="1:8">
      <c r="A20" s="22">
        <v>18</v>
      </c>
      <c r="B20" s="4">
        <f t="shared" si="2"/>
        <v>-240</v>
      </c>
      <c r="C20" s="4">
        <f t="shared" si="0"/>
        <v>20</v>
      </c>
      <c r="D20" s="4">
        <f t="shared" si="3"/>
        <v>360</v>
      </c>
      <c r="E20" s="4">
        <f t="shared" si="1"/>
        <v>-260</v>
      </c>
    </row>
    <row r="21" spans="1:8">
      <c r="A21" s="22">
        <v>19</v>
      </c>
      <c r="B21" s="4">
        <f t="shared" si="2"/>
        <v>-260</v>
      </c>
      <c r="C21" s="4">
        <f t="shared" si="0"/>
        <v>20</v>
      </c>
      <c r="D21" s="4">
        <f t="shared" si="3"/>
        <v>380</v>
      </c>
      <c r="E21" s="4">
        <f t="shared" si="1"/>
        <v>-280</v>
      </c>
    </row>
    <row r="22" spans="1:8">
      <c r="A22" s="22">
        <v>20</v>
      </c>
      <c r="B22" s="10" t="s">
        <v>6</v>
      </c>
      <c r="C22" s="10" t="s">
        <v>0</v>
      </c>
      <c r="D22" s="10" t="s">
        <v>1</v>
      </c>
      <c r="E22" s="10" t="s">
        <v>7</v>
      </c>
      <c r="G22" t="s">
        <v>4</v>
      </c>
    </row>
    <row r="23" spans="1:8">
      <c r="H23" s="1" t="e">
        <f>1/H24</f>
        <v>#DIV/0!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M25"/>
  <sheetViews>
    <sheetView workbookViewId="0">
      <selection activeCell="G5" sqref="G5:G9"/>
    </sheetView>
  </sheetViews>
  <sheetFormatPr baseColWidth="10" defaultRowHeight="15"/>
  <cols>
    <col min="1" max="2" width="8.5703125" customWidth="1"/>
    <col min="3" max="3" width="15.140625" customWidth="1"/>
    <col min="4" max="4" width="9.5703125" customWidth="1"/>
    <col min="5" max="5" width="16.140625" customWidth="1"/>
    <col min="6" max="6" width="13.42578125" customWidth="1"/>
    <col min="9" max="9" width="15" customWidth="1"/>
  </cols>
  <sheetData>
    <row r="1" spans="1:13">
      <c r="A1" s="1"/>
      <c r="I1" t="s">
        <v>5</v>
      </c>
      <c r="J1">
        <f>(1/J5)*J2</f>
        <v>0.45</v>
      </c>
    </row>
    <row r="2" spans="1:13">
      <c r="A2" s="1"/>
      <c r="B2" s="1"/>
      <c r="C2" s="1"/>
      <c r="I2" s="30" t="s">
        <v>15</v>
      </c>
      <c r="J2" s="33">
        <v>2.25</v>
      </c>
      <c r="K2" t="s">
        <v>88</v>
      </c>
    </row>
    <row r="3" spans="1:13">
      <c r="A3" s="1"/>
      <c r="B3" s="1"/>
      <c r="C3" s="1"/>
      <c r="I3" s="30" t="s">
        <v>10</v>
      </c>
      <c r="J3" s="31">
        <v>0.5</v>
      </c>
      <c r="K3" t="s">
        <v>93</v>
      </c>
      <c r="M3" t="s">
        <v>94</v>
      </c>
    </row>
    <row r="4" spans="1:13">
      <c r="A4" s="1" t="s">
        <v>14</v>
      </c>
      <c r="B4" t="s">
        <v>11</v>
      </c>
      <c r="C4" t="s">
        <v>3</v>
      </c>
      <c r="D4" s="7" t="s">
        <v>12</v>
      </c>
      <c r="E4" t="s">
        <v>13</v>
      </c>
      <c r="F4" t="s">
        <v>7</v>
      </c>
      <c r="G4" s="38" t="s">
        <v>17</v>
      </c>
      <c r="I4" s="30" t="s">
        <v>3</v>
      </c>
      <c r="J4" s="33">
        <v>100</v>
      </c>
    </row>
    <row r="5" spans="1:13">
      <c r="A5" s="1">
        <f t="shared" ref="A5:A24" si="0">1/($J$5-B5)</f>
        <v>0.2</v>
      </c>
      <c r="B5" s="3">
        <v>0</v>
      </c>
      <c r="C5" s="1">
        <f>J4</f>
        <v>100</v>
      </c>
      <c r="D5" s="8">
        <f>J1*J3*J4</f>
        <v>22.5</v>
      </c>
      <c r="E5" s="1">
        <f>D5</f>
        <v>22.5</v>
      </c>
      <c r="F5" s="1">
        <f>C5-D5</f>
        <v>77.5</v>
      </c>
      <c r="G5" s="39">
        <f>D5-'Amortissement linéaire'!C2</f>
        <v>12.5</v>
      </c>
      <c r="I5" s="30" t="s">
        <v>16</v>
      </c>
      <c r="J5" s="33">
        <v>5</v>
      </c>
    </row>
    <row r="6" spans="1:13">
      <c r="A6" s="1">
        <f t="shared" si="0"/>
        <v>0.25</v>
      </c>
      <c r="B6" s="3">
        <v>1</v>
      </c>
      <c r="C6" s="1">
        <f>F5</f>
        <v>77.5</v>
      </c>
      <c r="D6" s="8">
        <f>C6*MAX(A6,$J$1)</f>
        <v>34.875</v>
      </c>
      <c r="E6" s="1">
        <f>E5+D6</f>
        <v>57.375</v>
      </c>
      <c r="F6" s="1">
        <f t="shared" ref="F6:F25" si="1">C6-D6</f>
        <v>42.625</v>
      </c>
      <c r="G6" s="39">
        <f>D6-'Amortissement linéaire'!C3</f>
        <v>14.875</v>
      </c>
    </row>
    <row r="7" spans="1:13">
      <c r="A7" s="1">
        <f t="shared" si="0"/>
        <v>0.33333333333333331</v>
      </c>
      <c r="B7" s="3">
        <v>2</v>
      </c>
      <c r="C7" s="1">
        <f t="shared" ref="C7:C25" si="2">F6</f>
        <v>42.625</v>
      </c>
      <c r="D7" s="8">
        <f t="shared" ref="D7:D25" si="3">C7*MAX(A7,$J$1)</f>
        <v>19.181250000000002</v>
      </c>
      <c r="E7" s="1">
        <f t="shared" ref="E7:E20" si="4">E6+D7</f>
        <v>76.556250000000006</v>
      </c>
      <c r="F7" s="1">
        <f t="shared" si="1"/>
        <v>23.443749999999998</v>
      </c>
      <c r="G7" s="39">
        <f>D7-'Amortissement linéaire'!C4</f>
        <v>-0.81874999999999787</v>
      </c>
    </row>
    <row r="8" spans="1:13">
      <c r="A8" s="1">
        <f t="shared" si="0"/>
        <v>0.5</v>
      </c>
      <c r="B8" s="3">
        <v>3</v>
      </c>
      <c r="C8" s="1">
        <f t="shared" si="2"/>
        <v>23.443749999999998</v>
      </c>
      <c r="D8" s="8">
        <f t="shared" si="3"/>
        <v>11.721874999999999</v>
      </c>
      <c r="E8" s="1">
        <f t="shared" si="4"/>
        <v>88.278125000000003</v>
      </c>
      <c r="F8" s="1">
        <f t="shared" si="1"/>
        <v>11.721874999999999</v>
      </c>
      <c r="G8" s="39">
        <f>D8-'Amortissement linéaire'!C5</f>
        <v>-8.2781250000000011</v>
      </c>
    </row>
    <row r="9" spans="1:13">
      <c r="A9" s="1">
        <f t="shared" si="0"/>
        <v>1</v>
      </c>
      <c r="B9" s="3">
        <v>4</v>
      </c>
      <c r="C9" s="1">
        <f t="shared" si="2"/>
        <v>11.721874999999999</v>
      </c>
      <c r="D9" s="8">
        <f t="shared" si="3"/>
        <v>11.721874999999999</v>
      </c>
      <c r="E9" s="1">
        <f t="shared" si="4"/>
        <v>100</v>
      </c>
      <c r="F9" s="1">
        <f t="shared" si="1"/>
        <v>0</v>
      </c>
      <c r="G9" s="39">
        <f>D9-'Amortissement linéaire'!C6</f>
        <v>-8.2781250000000011</v>
      </c>
    </row>
    <row r="10" spans="1:13">
      <c r="A10" s="1" t="e">
        <f t="shared" si="0"/>
        <v>#DIV/0!</v>
      </c>
      <c r="B10" s="3">
        <v>5</v>
      </c>
      <c r="C10" s="1">
        <f t="shared" si="2"/>
        <v>0</v>
      </c>
      <c r="D10" s="8" t="e">
        <f t="shared" si="3"/>
        <v>#DIV/0!</v>
      </c>
      <c r="E10" s="1" t="e">
        <f t="shared" si="4"/>
        <v>#DIV/0!</v>
      </c>
      <c r="F10" s="1" t="e">
        <f t="shared" si="1"/>
        <v>#DIV/0!</v>
      </c>
      <c r="G10" s="39" t="e">
        <f>D10-'Amortissement linéaire'!C7</f>
        <v>#DIV/0!</v>
      </c>
    </row>
    <row r="11" spans="1:13">
      <c r="A11" s="1">
        <f t="shared" si="0"/>
        <v>-1</v>
      </c>
      <c r="B11" s="3">
        <v>6</v>
      </c>
      <c r="C11" s="1" t="e">
        <f t="shared" si="2"/>
        <v>#DIV/0!</v>
      </c>
      <c r="D11" s="8" t="e">
        <f t="shared" si="3"/>
        <v>#DIV/0!</v>
      </c>
      <c r="E11" s="1" t="e">
        <f t="shared" si="4"/>
        <v>#DIV/0!</v>
      </c>
      <c r="F11" s="1" t="e">
        <f t="shared" si="1"/>
        <v>#DIV/0!</v>
      </c>
      <c r="G11" s="39" t="e">
        <f>D11-'Amortissement linéaire'!C8</f>
        <v>#DIV/0!</v>
      </c>
    </row>
    <row r="12" spans="1:13">
      <c r="A12" s="1">
        <f t="shared" si="0"/>
        <v>-0.5</v>
      </c>
      <c r="B12" s="3">
        <v>7</v>
      </c>
      <c r="C12" s="1" t="e">
        <f t="shared" si="2"/>
        <v>#DIV/0!</v>
      </c>
      <c r="D12" s="8" t="e">
        <f t="shared" si="3"/>
        <v>#DIV/0!</v>
      </c>
      <c r="E12" s="1" t="e">
        <f t="shared" si="4"/>
        <v>#DIV/0!</v>
      </c>
      <c r="F12" s="1" t="e">
        <f t="shared" si="1"/>
        <v>#DIV/0!</v>
      </c>
      <c r="G12" s="39" t="e">
        <f>D12-'Amortissement linéaire'!C9</f>
        <v>#DIV/0!</v>
      </c>
      <c r="I12" t="s">
        <v>96</v>
      </c>
    </row>
    <row r="13" spans="1:13">
      <c r="A13" s="1">
        <f t="shared" si="0"/>
        <v>-0.33333333333333331</v>
      </c>
      <c r="B13" s="3">
        <v>8</v>
      </c>
      <c r="C13" s="1" t="e">
        <f t="shared" si="2"/>
        <v>#DIV/0!</v>
      </c>
      <c r="D13" s="8" t="e">
        <f t="shared" si="3"/>
        <v>#DIV/0!</v>
      </c>
      <c r="E13" s="1" t="e">
        <f t="shared" si="4"/>
        <v>#DIV/0!</v>
      </c>
      <c r="F13" s="1" t="e">
        <f t="shared" si="1"/>
        <v>#DIV/0!</v>
      </c>
      <c r="G13" s="39" t="e">
        <f>D13-'Amortissement linéaire'!C10</f>
        <v>#DIV/0!</v>
      </c>
      <c r="I13" t="s">
        <v>97</v>
      </c>
    </row>
    <row r="14" spans="1:13">
      <c r="A14" s="1">
        <f t="shared" si="0"/>
        <v>-0.25</v>
      </c>
      <c r="B14" s="3">
        <v>9</v>
      </c>
      <c r="C14" s="1" t="e">
        <f t="shared" si="2"/>
        <v>#DIV/0!</v>
      </c>
      <c r="D14" s="8" t="e">
        <f t="shared" si="3"/>
        <v>#DIV/0!</v>
      </c>
      <c r="E14" s="1" t="e">
        <f t="shared" si="4"/>
        <v>#DIV/0!</v>
      </c>
      <c r="F14" s="1" t="e">
        <f t="shared" si="1"/>
        <v>#DIV/0!</v>
      </c>
      <c r="G14" s="39" t="e">
        <f>D14-'Amortissement linéaire'!C11</f>
        <v>#DIV/0!</v>
      </c>
      <c r="I14" t="s">
        <v>95</v>
      </c>
    </row>
    <row r="15" spans="1:13">
      <c r="A15" s="5">
        <f t="shared" si="0"/>
        <v>-0.2</v>
      </c>
      <c r="B15" s="6">
        <v>10</v>
      </c>
      <c r="C15" s="5" t="e">
        <f t="shared" si="2"/>
        <v>#DIV/0!</v>
      </c>
      <c r="D15" s="9" t="e">
        <f t="shared" si="3"/>
        <v>#DIV/0!</v>
      </c>
      <c r="E15" s="5" t="e">
        <f t="shared" si="4"/>
        <v>#DIV/0!</v>
      </c>
      <c r="F15" s="5" t="e">
        <f t="shared" si="1"/>
        <v>#DIV/0!</v>
      </c>
      <c r="G15" s="39" t="e">
        <f>D15-'Amortissement linéaire'!C12</f>
        <v>#DIV/0!</v>
      </c>
    </row>
    <row r="16" spans="1:13">
      <c r="A16" s="5">
        <f t="shared" si="0"/>
        <v>-0.16666666666666666</v>
      </c>
      <c r="B16" s="6">
        <v>11</v>
      </c>
      <c r="C16" s="5" t="e">
        <f t="shared" si="2"/>
        <v>#DIV/0!</v>
      </c>
      <c r="D16" s="9" t="e">
        <f t="shared" si="3"/>
        <v>#DIV/0!</v>
      </c>
      <c r="E16" s="5" t="e">
        <f t="shared" si="4"/>
        <v>#DIV/0!</v>
      </c>
      <c r="F16" s="5" t="e">
        <f t="shared" si="1"/>
        <v>#DIV/0!</v>
      </c>
      <c r="G16" s="39" t="e">
        <f>D16-'Amortissement linéaire'!C13</f>
        <v>#DIV/0!</v>
      </c>
      <c r="J16" t="s">
        <v>68</v>
      </c>
    </row>
    <row r="17" spans="1:10">
      <c r="A17" s="5">
        <f t="shared" si="0"/>
        <v>-0.14285714285714285</v>
      </c>
      <c r="B17" s="6">
        <v>12</v>
      </c>
      <c r="C17" s="5" t="e">
        <f t="shared" si="2"/>
        <v>#DIV/0!</v>
      </c>
      <c r="D17" s="9" t="e">
        <f t="shared" si="3"/>
        <v>#DIV/0!</v>
      </c>
      <c r="E17" s="5" t="e">
        <f t="shared" si="4"/>
        <v>#DIV/0!</v>
      </c>
      <c r="F17" s="5" t="e">
        <f t="shared" si="1"/>
        <v>#DIV/0!</v>
      </c>
      <c r="G17" s="39" t="e">
        <f>D17-'Amortissement linéaire'!C14</f>
        <v>#DIV/0!</v>
      </c>
      <c r="J17" t="s">
        <v>69</v>
      </c>
    </row>
    <row r="18" spans="1:10">
      <c r="A18" s="5">
        <f t="shared" si="0"/>
        <v>-0.125</v>
      </c>
      <c r="B18" s="6">
        <v>13</v>
      </c>
      <c r="C18" s="5" t="e">
        <f t="shared" si="2"/>
        <v>#DIV/0!</v>
      </c>
      <c r="D18" s="9" t="e">
        <f t="shared" si="3"/>
        <v>#DIV/0!</v>
      </c>
      <c r="E18" s="5" t="e">
        <f t="shared" si="4"/>
        <v>#DIV/0!</v>
      </c>
      <c r="F18" s="5" t="e">
        <f t="shared" si="1"/>
        <v>#DIV/0!</v>
      </c>
      <c r="G18" s="39" t="e">
        <f>D18-'Amortissement linéaire'!C15</f>
        <v>#DIV/0!</v>
      </c>
    </row>
    <row r="19" spans="1:10">
      <c r="A19" s="5">
        <f t="shared" si="0"/>
        <v>-0.1111111111111111</v>
      </c>
      <c r="B19" s="6">
        <v>14</v>
      </c>
      <c r="C19" s="5" t="e">
        <f t="shared" si="2"/>
        <v>#DIV/0!</v>
      </c>
      <c r="D19" s="9" t="e">
        <f t="shared" si="3"/>
        <v>#DIV/0!</v>
      </c>
      <c r="E19" s="5" t="e">
        <f t="shared" si="4"/>
        <v>#DIV/0!</v>
      </c>
      <c r="F19" s="5" t="e">
        <f t="shared" si="1"/>
        <v>#DIV/0!</v>
      </c>
      <c r="G19" s="39" t="e">
        <f>D19-'Amortissement linéaire'!C16</f>
        <v>#DIV/0!</v>
      </c>
    </row>
    <row r="20" spans="1:10">
      <c r="A20" s="5">
        <f t="shared" si="0"/>
        <v>-0.1</v>
      </c>
      <c r="B20" s="6">
        <v>15</v>
      </c>
      <c r="C20" s="5" t="e">
        <f t="shared" si="2"/>
        <v>#DIV/0!</v>
      </c>
      <c r="D20" s="9" t="e">
        <f t="shared" si="3"/>
        <v>#DIV/0!</v>
      </c>
      <c r="E20" s="5" t="e">
        <f t="shared" si="4"/>
        <v>#DIV/0!</v>
      </c>
      <c r="F20" s="5" t="e">
        <f t="shared" si="1"/>
        <v>#DIV/0!</v>
      </c>
      <c r="G20" s="39" t="e">
        <f>D20-'Amortissement linéaire'!C17</f>
        <v>#DIV/0!</v>
      </c>
    </row>
    <row r="21" spans="1:10">
      <c r="A21" s="5">
        <f t="shared" si="0"/>
        <v>-9.0909090909090912E-2</v>
      </c>
      <c r="B21" s="6">
        <v>16</v>
      </c>
      <c r="C21" s="5" t="e">
        <f t="shared" si="2"/>
        <v>#DIV/0!</v>
      </c>
      <c r="D21" s="9" t="e">
        <f t="shared" si="3"/>
        <v>#DIV/0!</v>
      </c>
      <c r="E21" s="5" t="e">
        <f t="shared" ref="E21:E25" si="5">E20+C21</f>
        <v>#DIV/0!</v>
      </c>
      <c r="F21" s="5" t="e">
        <f t="shared" si="1"/>
        <v>#DIV/0!</v>
      </c>
      <c r="G21" s="39" t="e">
        <f>D21-'Amortissement linéaire'!C18</f>
        <v>#DIV/0!</v>
      </c>
    </row>
    <row r="22" spans="1:10">
      <c r="A22" s="5">
        <f t="shared" si="0"/>
        <v>-8.3333333333333329E-2</v>
      </c>
      <c r="B22" s="6">
        <v>17</v>
      </c>
      <c r="C22" s="5" t="e">
        <f t="shared" si="2"/>
        <v>#DIV/0!</v>
      </c>
      <c r="D22" s="9" t="e">
        <f t="shared" si="3"/>
        <v>#DIV/0!</v>
      </c>
      <c r="E22" s="5" t="e">
        <f t="shared" si="5"/>
        <v>#DIV/0!</v>
      </c>
      <c r="F22" s="5" t="e">
        <f t="shared" si="1"/>
        <v>#DIV/0!</v>
      </c>
      <c r="G22" s="39" t="e">
        <f>D22-'Amortissement linéaire'!C19</f>
        <v>#DIV/0!</v>
      </c>
    </row>
    <row r="23" spans="1:10">
      <c r="A23" s="5">
        <f t="shared" si="0"/>
        <v>-7.6923076923076927E-2</v>
      </c>
      <c r="B23" s="6">
        <v>18</v>
      </c>
      <c r="C23" s="5" t="e">
        <f t="shared" si="2"/>
        <v>#DIV/0!</v>
      </c>
      <c r="D23" s="9" t="e">
        <f t="shared" si="3"/>
        <v>#DIV/0!</v>
      </c>
      <c r="E23" s="5" t="e">
        <f t="shared" si="5"/>
        <v>#DIV/0!</v>
      </c>
      <c r="F23" s="5" t="e">
        <f t="shared" si="1"/>
        <v>#DIV/0!</v>
      </c>
      <c r="G23" s="39" t="e">
        <f>D23-'Amortissement linéaire'!C20</f>
        <v>#DIV/0!</v>
      </c>
    </row>
    <row r="24" spans="1:10">
      <c r="A24" s="5">
        <f t="shared" si="0"/>
        <v>-7.1428571428571425E-2</v>
      </c>
      <c r="B24" s="6">
        <v>19</v>
      </c>
      <c r="C24" s="5" t="e">
        <f t="shared" si="2"/>
        <v>#DIV/0!</v>
      </c>
      <c r="D24" s="9" t="e">
        <f t="shared" si="3"/>
        <v>#DIV/0!</v>
      </c>
      <c r="E24" s="5" t="e">
        <f t="shared" si="5"/>
        <v>#DIV/0!</v>
      </c>
      <c r="F24" s="5" t="e">
        <f t="shared" si="1"/>
        <v>#DIV/0!</v>
      </c>
      <c r="G24" s="39" t="e">
        <f>D24-'Amortissement linéaire'!C21</f>
        <v>#DIV/0!</v>
      </c>
    </row>
    <row r="25" spans="1:10">
      <c r="A25" s="5">
        <f>1/($J$5-B25)</f>
        <v>-6.6666666666666666E-2</v>
      </c>
      <c r="B25" s="6">
        <v>20</v>
      </c>
      <c r="C25" s="5" t="e">
        <f t="shared" si="2"/>
        <v>#DIV/0!</v>
      </c>
      <c r="D25" s="9" t="e">
        <f t="shared" si="3"/>
        <v>#DIV/0!</v>
      </c>
      <c r="E25" s="5" t="e">
        <f t="shared" si="5"/>
        <v>#DIV/0!</v>
      </c>
      <c r="F25" s="5" t="e">
        <f t="shared" si="1"/>
        <v>#DIV/0!</v>
      </c>
      <c r="G25" s="39" t="e">
        <f>D25-'Amortissement linéaire'!C22</f>
        <v>#DIV/0!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C3:G35"/>
  <sheetViews>
    <sheetView workbookViewId="0">
      <selection activeCell="E21" sqref="E21"/>
    </sheetView>
  </sheetViews>
  <sheetFormatPr baseColWidth="10" defaultRowHeight="15"/>
  <cols>
    <col min="3" max="3" width="52" customWidth="1"/>
  </cols>
  <sheetData>
    <row r="3" spans="3:7">
      <c r="C3" s="18" t="s">
        <v>76</v>
      </c>
      <c r="D3" s="11"/>
      <c r="E3" s="11"/>
    </row>
    <row r="4" spans="3:7">
      <c r="C4" s="11"/>
      <c r="D4" s="11"/>
      <c r="E4" s="11"/>
    </row>
    <row r="5" spans="3:7">
      <c r="C5" s="11"/>
      <c r="D5" s="11"/>
      <c r="E5" s="11"/>
    </row>
    <row r="6" spans="3:7">
      <c r="C6" s="11"/>
      <c r="D6" s="17" t="s">
        <v>23</v>
      </c>
      <c r="E6" s="17" t="s">
        <v>22</v>
      </c>
    </row>
    <row r="7" spans="3:7">
      <c r="C7" s="20" t="s">
        <v>77</v>
      </c>
      <c r="D7" s="12"/>
      <c r="E7" s="12" t="s">
        <v>34</v>
      </c>
      <c r="G7" t="s">
        <v>79</v>
      </c>
    </row>
    <row r="8" spans="3:7">
      <c r="C8" s="19" t="s">
        <v>78</v>
      </c>
      <c r="D8" s="12" t="s">
        <v>34</v>
      </c>
      <c r="E8" s="12"/>
    </row>
    <row r="9" spans="3:7">
      <c r="C9" s="23"/>
      <c r="D9" s="24"/>
      <c r="E9" s="24"/>
    </row>
    <row r="10" spans="3:7">
      <c r="C10" s="25"/>
      <c r="D10" s="24"/>
      <c r="E10" s="24"/>
    </row>
    <row r="16" spans="3:7">
      <c r="C16" s="18" t="s">
        <v>81</v>
      </c>
      <c r="D16" s="11"/>
      <c r="E16" s="11"/>
      <c r="G16" t="s">
        <v>92</v>
      </c>
    </row>
    <row r="17" spans="3:7">
      <c r="C17" s="11"/>
      <c r="D17" s="11"/>
      <c r="E17" s="11"/>
    </row>
    <row r="18" spans="3:7">
      <c r="C18" t="s">
        <v>80</v>
      </c>
      <c r="D18" s="11"/>
      <c r="E18" s="11"/>
    </row>
    <row r="19" spans="3:7">
      <c r="C19" s="11"/>
      <c r="D19" s="17" t="s">
        <v>23</v>
      </c>
      <c r="E19" s="17" t="s">
        <v>22</v>
      </c>
      <c r="G19" t="s">
        <v>79</v>
      </c>
    </row>
    <row r="20" spans="3:7">
      <c r="C20" s="20" t="s">
        <v>77</v>
      </c>
      <c r="D20" s="12"/>
      <c r="E20" s="12" t="s">
        <v>34</v>
      </c>
    </row>
    <row r="21" spans="3:7">
      <c r="C21" s="19" t="s">
        <v>78</v>
      </c>
      <c r="D21" s="12" t="s">
        <v>34</v>
      </c>
      <c r="E21" s="12"/>
    </row>
    <row r="24" spans="3:7">
      <c r="C24" t="s">
        <v>120</v>
      </c>
    </row>
    <row r="26" spans="3:7">
      <c r="C26" t="s">
        <v>85</v>
      </c>
    </row>
    <row r="28" spans="3:7">
      <c r="C28" s="15" t="s">
        <v>83</v>
      </c>
      <c r="D28" s="12"/>
      <c r="E28" s="12" t="s">
        <v>38</v>
      </c>
      <c r="G28" t="s">
        <v>84</v>
      </c>
    </row>
    <row r="29" spans="3:7">
      <c r="C29" s="19" t="s">
        <v>82</v>
      </c>
      <c r="D29" s="12" t="s">
        <v>38</v>
      </c>
      <c r="E29" s="12"/>
    </row>
    <row r="32" spans="3:7">
      <c r="C32" t="s">
        <v>86</v>
      </c>
    </row>
    <row r="34" spans="3:5">
      <c r="C34" s="13" t="s">
        <v>87</v>
      </c>
      <c r="D34" s="12"/>
      <c r="E34" s="12" t="s">
        <v>38</v>
      </c>
    </row>
    <row r="35" spans="3:5">
      <c r="C35" s="14" t="s">
        <v>83</v>
      </c>
      <c r="D35" s="12" t="s">
        <v>38</v>
      </c>
      <c r="E35" s="12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B4:F33"/>
  <sheetViews>
    <sheetView workbookViewId="0">
      <selection activeCell="E15" sqref="E15"/>
    </sheetView>
  </sheetViews>
  <sheetFormatPr baseColWidth="10" defaultRowHeight="12.75"/>
  <cols>
    <col min="1" max="1" width="17.28515625" style="11" customWidth="1"/>
    <col min="2" max="2" width="35.28515625" style="11" customWidth="1"/>
    <col min="3" max="3" width="14.140625" style="11" customWidth="1"/>
    <col min="4" max="5" width="11.42578125" style="11"/>
    <col min="6" max="6" width="13.28515625" style="11" customWidth="1"/>
    <col min="7" max="16384" width="11.42578125" style="11"/>
  </cols>
  <sheetData>
    <row r="4" spans="2:6">
      <c r="B4" s="18" t="s">
        <v>29</v>
      </c>
      <c r="F4" s="11" t="s">
        <v>58</v>
      </c>
    </row>
    <row r="5" spans="2:6">
      <c r="F5" s="11" t="s">
        <v>31</v>
      </c>
    </row>
    <row r="7" spans="2:6">
      <c r="C7" s="17" t="s">
        <v>23</v>
      </c>
      <c r="D7" s="17" t="s">
        <v>22</v>
      </c>
    </row>
    <row r="8" spans="2:6">
      <c r="B8" s="20" t="s">
        <v>27</v>
      </c>
      <c r="C8" s="12"/>
      <c r="D8" s="12" t="s">
        <v>34</v>
      </c>
      <c r="F8" s="11" t="s">
        <v>59</v>
      </c>
    </row>
    <row r="9" spans="2:6">
      <c r="B9" s="19" t="s">
        <v>28</v>
      </c>
      <c r="C9" s="12" t="s">
        <v>34</v>
      </c>
      <c r="D9" s="12"/>
    </row>
    <row r="10" spans="2:6">
      <c r="B10" s="13" t="s">
        <v>28</v>
      </c>
      <c r="C10" s="12"/>
      <c r="D10" s="12" t="s">
        <v>38</v>
      </c>
      <c r="F10" s="11" t="s">
        <v>60</v>
      </c>
    </row>
    <row r="11" spans="2:6">
      <c r="B11" s="14" t="s">
        <v>27</v>
      </c>
      <c r="C11" s="12" t="s">
        <v>38</v>
      </c>
      <c r="D11" s="12"/>
    </row>
    <row r="15" spans="2:6">
      <c r="B15" s="18" t="s">
        <v>26</v>
      </c>
    </row>
    <row r="16" spans="2:6">
      <c r="F16" s="11" t="s">
        <v>61</v>
      </c>
    </row>
    <row r="17" spans="2:6">
      <c r="F17" s="11" t="s">
        <v>62</v>
      </c>
    </row>
    <row r="18" spans="2:6">
      <c r="C18" s="17" t="s">
        <v>23</v>
      </c>
      <c r="D18" s="17" t="s">
        <v>22</v>
      </c>
      <c r="F18" s="11" t="s">
        <v>63</v>
      </c>
    </row>
    <row r="19" spans="2:6">
      <c r="B19" s="20" t="s">
        <v>18</v>
      </c>
      <c r="C19" s="12"/>
      <c r="D19" s="12" t="s">
        <v>34</v>
      </c>
      <c r="F19" s="11" t="s">
        <v>64</v>
      </c>
    </row>
    <row r="20" spans="2:6">
      <c r="B20" s="19" t="s">
        <v>25</v>
      </c>
      <c r="C20" s="12" t="s">
        <v>34</v>
      </c>
      <c r="D20" s="12"/>
    </row>
    <row r="21" spans="2:6">
      <c r="B21" s="13" t="s">
        <v>25</v>
      </c>
      <c r="C21" s="12"/>
      <c r="D21" s="12" t="s">
        <v>38</v>
      </c>
      <c r="F21" s="11" t="s">
        <v>30</v>
      </c>
    </row>
    <row r="22" spans="2:6">
      <c r="B22" s="14" t="s">
        <v>18</v>
      </c>
      <c r="C22" s="12" t="s">
        <v>38</v>
      </c>
      <c r="D22" s="12"/>
      <c r="F22" s="11" t="s">
        <v>31</v>
      </c>
    </row>
    <row r="27" spans="2:6">
      <c r="B27" s="18" t="s">
        <v>24</v>
      </c>
      <c r="F27" s="11" t="s">
        <v>65</v>
      </c>
    </row>
    <row r="29" spans="2:6">
      <c r="C29" s="17" t="s">
        <v>23</v>
      </c>
      <c r="D29" s="17" t="s">
        <v>22</v>
      </c>
    </row>
    <row r="30" spans="2:6">
      <c r="B30" s="15" t="s">
        <v>20</v>
      </c>
      <c r="C30" s="12"/>
      <c r="D30" s="12" t="s">
        <v>34</v>
      </c>
      <c r="F30" s="11" t="s">
        <v>66</v>
      </c>
    </row>
    <row r="31" spans="2:6">
      <c r="B31" s="16" t="s">
        <v>21</v>
      </c>
      <c r="C31" s="12" t="s">
        <v>34</v>
      </c>
      <c r="D31" s="12"/>
    </row>
    <row r="32" spans="2:6">
      <c r="B32" s="21" t="s">
        <v>21</v>
      </c>
      <c r="C32" s="12"/>
      <c r="D32" s="12" t="s">
        <v>38</v>
      </c>
      <c r="F32" s="11" t="s">
        <v>67</v>
      </c>
    </row>
    <row r="33" spans="2:4">
      <c r="B33" s="14" t="s">
        <v>19</v>
      </c>
      <c r="C33" s="12" t="s">
        <v>38</v>
      </c>
      <c r="D33" s="12"/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B4:K62"/>
  <sheetViews>
    <sheetView workbookViewId="0">
      <selection activeCell="B9" sqref="B9"/>
    </sheetView>
  </sheetViews>
  <sheetFormatPr baseColWidth="10" defaultRowHeight="15"/>
  <cols>
    <col min="2" max="2" width="39.140625" bestFit="1" customWidth="1"/>
    <col min="3" max="3" width="11.5703125" customWidth="1"/>
    <col min="6" max="6" width="22.28515625" customWidth="1"/>
  </cols>
  <sheetData>
    <row r="4" spans="2:6">
      <c r="B4" s="18" t="s">
        <v>40</v>
      </c>
      <c r="C4" s="11"/>
      <c r="D4" s="11"/>
      <c r="F4" t="s">
        <v>91</v>
      </c>
    </row>
    <row r="5" spans="2:6">
      <c r="B5" s="11"/>
      <c r="C5" s="11"/>
      <c r="D5" s="11"/>
      <c r="F5" t="s">
        <v>39</v>
      </c>
    </row>
    <row r="6" spans="2:6">
      <c r="B6" s="11"/>
      <c r="C6" s="11"/>
      <c r="D6" s="11"/>
    </row>
    <row r="7" spans="2:6">
      <c r="B7" s="11"/>
      <c r="C7" s="17" t="s">
        <v>23</v>
      </c>
      <c r="D7" s="17" t="s">
        <v>22</v>
      </c>
    </row>
    <row r="8" spans="2:6">
      <c r="B8" s="20" t="s">
        <v>32</v>
      </c>
      <c r="C8" s="12"/>
      <c r="D8" s="12" t="s">
        <v>34</v>
      </c>
      <c r="F8" t="s">
        <v>33</v>
      </c>
    </row>
    <row r="9" spans="2:6">
      <c r="B9" s="19" t="s">
        <v>36</v>
      </c>
      <c r="C9" s="12" t="s">
        <v>34</v>
      </c>
      <c r="D9" s="12"/>
      <c r="F9" t="s">
        <v>35</v>
      </c>
    </row>
    <row r="10" spans="2:6">
      <c r="B10" s="20" t="s">
        <v>51</v>
      </c>
      <c r="C10" s="12"/>
      <c r="D10" s="12" t="s">
        <v>38</v>
      </c>
      <c r="F10" t="s">
        <v>37</v>
      </c>
    </row>
    <row r="11" spans="2:6">
      <c r="B11" s="19" t="s">
        <v>52</v>
      </c>
      <c r="C11" s="12" t="s">
        <v>38</v>
      </c>
      <c r="D11" s="12"/>
    </row>
    <row r="12" spans="2:6">
      <c r="B12" s="11"/>
      <c r="C12" s="11"/>
      <c r="D12" s="11"/>
    </row>
    <row r="14" spans="2:6">
      <c r="B14" s="18" t="s">
        <v>41</v>
      </c>
      <c r="C14" s="11"/>
      <c r="D14" s="11"/>
    </row>
    <row r="15" spans="2:6">
      <c r="B15" s="11"/>
      <c r="C15" s="11"/>
      <c r="D15" s="11"/>
    </row>
    <row r="16" spans="2:6">
      <c r="B16" s="11"/>
      <c r="C16" s="11"/>
      <c r="D16" s="11"/>
      <c r="F16" t="s">
        <v>53</v>
      </c>
    </row>
    <row r="17" spans="2:11">
      <c r="B17" s="11"/>
      <c r="C17" s="17" t="s">
        <v>23</v>
      </c>
      <c r="D17" s="17" t="s">
        <v>22</v>
      </c>
    </row>
    <row r="18" spans="2:11">
      <c r="B18" s="20" t="s">
        <v>42</v>
      </c>
      <c r="C18" s="12"/>
      <c r="D18" s="12" t="s">
        <v>34</v>
      </c>
      <c r="E18" t="s">
        <v>43</v>
      </c>
    </row>
    <row r="19" spans="2:11">
      <c r="B19" s="19" t="s">
        <v>52</v>
      </c>
      <c r="C19" s="12" t="s">
        <v>34</v>
      </c>
      <c r="D19" s="12"/>
    </row>
    <row r="20" spans="2:11">
      <c r="B20" s="23"/>
      <c r="C20" s="24"/>
      <c r="D20" s="24"/>
    </row>
    <row r="21" spans="2:11">
      <c r="B21" s="25"/>
      <c r="C21" s="24"/>
      <c r="D21" s="24"/>
    </row>
    <row r="23" spans="2:11">
      <c r="B23" s="18" t="s">
        <v>44</v>
      </c>
      <c r="C23" s="11"/>
      <c r="D23" s="11"/>
      <c r="F23" t="s">
        <v>54</v>
      </c>
      <c r="K23" t="s">
        <v>90</v>
      </c>
    </row>
    <row r="24" spans="2:11">
      <c r="B24" s="11"/>
      <c r="C24" s="11"/>
      <c r="D24" s="11"/>
    </row>
    <row r="25" spans="2:11">
      <c r="B25" s="11"/>
      <c r="C25" s="11"/>
      <c r="D25" s="11"/>
    </row>
    <row r="26" spans="2:11">
      <c r="B26" s="11"/>
      <c r="C26" s="17" t="s">
        <v>23</v>
      </c>
      <c r="D26" s="17" t="s">
        <v>22</v>
      </c>
    </row>
    <row r="27" spans="2:11">
      <c r="B27" s="13" t="s">
        <v>47</v>
      </c>
      <c r="C27" s="12"/>
      <c r="D27" s="12" t="s">
        <v>34</v>
      </c>
      <c r="E27" t="s">
        <v>45</v>
      </c>
    </row>
    <row r="28" spans="2:11">
      <c r="B28" s="27" t="s">
        <v>42</v>
      </c>
      <c r="C28" s="12" t="s">
        <v>34</v>
      </c>
      <c r="D28" s="12"/>
    </row>
    <row r="30" spans="2:11">
      <c r="B30" s="25"/>
      <c r="C30" s="24"/>
      <c r="D30" s="24"/>
    </row>
    <row r="31" spans="2:11">
      <c r="B31" s="18" t="s">
        <v>46</v>
      </c>
      <c r="C31" s="26"/>
      <c r="D31" s="26"/>
      <c r="F31" t="s">
        <v>55</v>
      </c>
    </row>
    <row r="32" spans="2:11">
      <c r="B32" s="11"/>
      <c r="C32" s="24"/>
      <c r="D32" s="24"/>
    </row>
    <row r="33" spans="2:11">
      <c r="C33" s="17" t="s">
        <v>23</v>
      </c>
      <c r="D33" s="17" t="s">
        <v>22</v>
      </c>
    </row>
    <row r="34" spans="2:11">
      <c r="B34" s="13" t="s">
        <v>20</v>
      </c>
      <c r="C34" s="28"/>
      <c r="D34" s="12" t="s">
        <v>34</v>
      </c>
      <c r="E34" t="s">
        <v>49</v>
      </c>
      <c r="G34" t="s">
        <v>56</v>
      </c>
    </row>
    <row r="35" spans="2:11">
      <c r="B35" s="27" t="s">
        <v>42</v>
      </c>
      <c r="C35" s="12" t="s">
        <v>34</v>
      </c>
      <c r="D35" s="28"/>
    </row>
    <row r="36" spans="2:11">
      <c r="B36" s="13" t="s">
        <v>36</v>
      </c>
      <c r="C36" s="28"/>
      <c r="D36" s="12" t="s">
        <v>38</v>
      </c>
      <c r="E36" t="s">
        <v>50</v>
      </c>
      <c r="G36" t="s">
        <v>57</v>
      </c>
    </row>
    <row r="37" spans="2:11">
      <c r="B37" s="27" t="s">
        <v>48</v>
      </c>
      <c r="C37" s="12" t="s">
        <v>38</v>
      </c>
      <c r="D37" s="28"/>
    </row>
    <row r="40" spans="2:11">
      <c r="B40" s="26"/>
      <c r="C40" s="26"/>
      <c r="D40" s="26"/>
    </row>
    <row r="41" spans="2:11">
      <c r="B41" s="23"/>
      <c r="C41" s="24"/>
      <c r="D41" s="24"/>
    </row>
    <row r="42" spans="2:11">
      <c r="B42" s="25"/>
      <c r="C42" s="24"/>
      <c r="D42" s="24"/>
    </row>
    <row r="43" spans="2:11">
      <c r="B43" s="26"/>
      <c r="C43" s="26"/>
      <c r="D43" s="26"/>
    </row>
    <row r="44" spans="2:11">
      <c r="B44" s="23"/>
      <c r="C44" s="24"/>
      <c r="D44" s="24"/>
    </row>
    <row r="45" spans="2:11">
      <c r="B45" s="25"/>
      <c r="C45" s="24"/>
      <c r="D45" s="24"/>
    </row>
    <row r="47" spans="2:11">
      <c r="B47" s="18"/>
      <c r="C47" s="11"/>
      <c r="D47" s="11"/>
    </row>
    <row r="48" spans="2:11">
      <c r="B48" s="26"/>
      <c r="C48" s="34"/>
      <c r="D48" s="34"/>
      <c r="E48" s="26"/>
      <c r="F48" s="26"/>
      <c r="G48" s="26"/>
      <c r="H48" s="26"/>
      <c r="I48" s="26"/>
      <c r="J48" s="26"/>
      <c r="K48" s="26"/>
    </row>
    <row r="49" spans="2:11">
      <c r="B49" s="34"/>
      <c r="C49" s="34"/>
      <c r="D49" s="34"/>
      <c r="E49" s="26"/>
      <c r="F49" s="26"/>
      <c r="G49" s="26"/>
      <c r="H49" s="26"/>
      <c r="I49" s="50"/>
      <c r="J49" s="50"/>
      <c r="K49" s="26"/>
    </row>
    <row r="50" spans="2:11">
      <c r="B50" s="34"/>
      <c r="C50" s="35"/>
      <c r="D50" s="35"/>
      <c r="E50" s="26"/>
      <c r="F50" s="26"/>
      <c r="G50" s="26"/>
      <c r="H50" s="26"/>
      <c r="I50" s="26"/>
      <c r="J50" s="26"/>
      <c r="K50" s="26"/>
    </row>
    <row r="51" spans="2:11">
      <c r="B51" s="36"/>
      <c r="C51" s="24"/>
      <c r="D51" s="26"/>
      <c r="E51" s="26"/>
      <c r="F51" s="26"/>
      <c r="G51" s="26"/>
      <c r="H51" s="26"/>
      <c r="I51" s="26"/>
      <c r="J51" s="37"/>
      <c r="K51" s="26"/>
    </row>
    <row r="52" spans="2:11">
      <c r="B52" s="23"/>
      <c r="C52" s="26"/>
      <c r="D52" s="24"/>
      <c r="E52" s="26"/>
      <c r="F52" s="26"/>
      <c r="G52" s="26"/>
      <c r="H52" s="26"/>
      <c r="I52" s="26"/>
      <c r="J52" s="26"/>
      <c r="K52" s="26"/>
    </row>
    <row r="53" spans="2:11">
      <c r="B53" s="26"/>
      <c r="C53" s="24"/>
      <c r="D53" s="24"/>
      <c r="E53" s="26"/>
      <c r="F53" s="26"/>
      <c r="G53" s="26"/>
      <c r="H53" s="26"/>
      <c r="I53" s="26"/>
      <c r="J53" s="26"/>
      <c r="K53" s="26"/>
    </row>
    <row r="54" spans="2:11">
      <c r="B54" s="23"/>
      <c r="C54" s="24"/>
      <c r="D54" s="24"/>
      <c r="E54" s="26"/>
      <c r="F54" s="26"/>
      <c r="G54" s="26"/>
      <c r="H54" s="26"/>
      <c r="I54" s="50"/>
      <c r="J54" s="50"/>
      <c r="K54" s="26"/>
    </row>
    <row r="55" spans="2:11">
      <c r="B55" s="26"/>
      <c r="C55" s="26"/>
      <c r="D55" s="26"/>
      <c r="E55" s="26"/>
      <c r="F55" s="26"/>
      <c r="G55" s="26"/>
      <c r="H55" s="26"/>
      <c r="I55" s="26"/>
      <c r="J55" s="37"/>
      <c r="K55" s="26"/>
    </row>
    <row r="56" spans="2:11">
      <c r="B56" s="26"/>
      <c r="C56" s="26"/>
      <c r="D56" s="26"/>
      <c r="E56" s="26"/>
      <c r="F56" s="26"/>
      <c r="G56" s="26"/>
      <c r="H56" s="26"/>
      <c r="I56" s="26"/>
      <c r="J56" s="26"/>
      <c r="K56" s="26"/>
    </row>
    <row r="57" spans="2:11">
      <c r="B57" s="26"/>
      <c r="C57" s="26"/>
      <c r="D57" s="26"/>
      <c r="E57" s="26"/>
      <c r="F57" s="26"/>
      <c r="G57" s="26"/>
      <c r="H57" s="26"/>
      <c r="I57" s="26"/>
      <c r="J57" s="26"/>
      <c r="K57" s="26"/>
    </row>
    <row r="58" spans="2:11">
      <c r="B58" s="26"/>
      <c r="C58" s="26"/>
      <c r="D58" s="26"/>
      <c r="E58" s="26"/>
      <c r="F58" s="34"/>
      <c r="G58" s="26"/>
      <c r="H58" s="26"/>
      <c r="I58" s="26"/>
      <c r="J58" s="26"/>
      <c r="K58" s="26"/>
    </row>
    <row r="59" spans="2:11">
      <c r="B59" s="26"/>
      <c r="C59" s="26"/>
      <c r="D59" s="26"/>
      <c r="E59" s="26"/>
      <c r="F59" s="26"/>
      <c r="G59" s="26"/>
      <c r="H59" s="26"/>
      <c r="I59" s="26"/>
      <c r="J59" s="26"/>
      <c r="K59" s="26"/>
    </row>
    <row r="60" spans="2:11">
      <c r="B60" s="26"/>
      <c r="C60" s="26"/>
      <c r="D60" s="26"/>
      <c r="E60" s="26"/>
      <c r="F60" s="26"/>
      <c r="G60" s="26"/>
      <c r="H60" s="26"/>
      <c r="I60" s="50"/>
      <c r="J60" s="50"/>
      <c r="K60" s="26"/>
    </row>
    <row r="61" spans="2:11">
      <c r="B61" s="26"/>
      <c r="C61" s="26"/>
      <c r="D61" s="26"/>
      <c r="E61" s="26"/>
      <c r="F61" s="26"/>
      <c r="G61" s="26"/>
      <c r="H61" s="26"/>
      <c r="I61" s="26"/>
      <c r="J61" s="37"/>
      <c r="K61" s="26"/>
    </row>
    <row r="62" spans="2:11">
      <c r="B62" s="26"/>
      <c r="C62" s="26"/>
      <c r="D62" s="26"/>
      <c r="E62" s="26"/>
      <c r="F62" s="26"/>
      <c r="G62" s="26"/>
      <c r="H62" s="26"/>
      <c r="I62" s="26"/>
      <c r="J62" s="26"/>
      <c r="K62" s="26"/>
    </row>
  </sheetData>
  <mergeCells count="3">
    <mergeCell ref="I49:J49"/>
    <mergeCell ref="I54:J54"/>
    <mergeCell ref="I60:J6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Amortissements</vt:lpstr>
      <vt:lpstr>Amortissement linéaire</vt:lpstr>
      <vt:lpstr>Amortissement dégressif</vt:lpstr>
      <vt:lpstr>Amortissements écritures</vt:lpstr>
      <vt:lpstr>Stocks</vt:lpstr>
      <vt:lpstr>Clients DTX</vt:lpstr>
    </vt:vector>
  </TitlesOfParts>
  <Company>EISTI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dcterms:created xsi:type="dcterms:W3CDTF">2010-01-08T11:08:29Z</dcterms:created>
  <dcterms:modified xsi:type="dcterms:W3CDTF">2011-01-13T15:17:27Z</dcterms:modified>
</cp:coreProperties>
</file>