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-75" windowWidth="13245" windowHeight="7005" tabRatio="893" activeTab="4"/>
  </bookViews>
  <sheets>
    <sheet name="CH IND" sheetId="1" r:id="rId1"/>
    <sheet name="CT HA fiches stocks" sheetId="2" r:id="rId2"/>
    <sheet name="CT PROD" sheetId="3" r:id="rId3"/>
    <sheet name="CT REVIENT RESULTAT" sheetId="4" r:id="rId4"/>
    <sheet name="Espérance mathématique+SR" sheetId="5" r:id="rId5"/>
  </sheets>
  <calcPr calcId="125725"/>
</workbook>
</file>

<file path=xl/calcChain.xml><?xml version="1.0" encoding="utf-8"?>
<calcChain xmlns="http://schemas.openxmlformats.org/spreadsheetml/2006/main">
  <c r="F13" i="1"/>
  <c r="F8"/>
  <c r="F10"/>
  <c r="J7"/>
  <c r="J6"/>
  <c r="J4"/>
  <c r="J5"/>
  <c r="C7"/>
  <c r="D6"/>
  <c r="F7"/>
  <c r="C7" i="2"/>
  <c r="D7" s="1"/>
  <c r="D8" s="1"/>
  <c r="C8" s="1"/>
  <c r="C13" s="1"/>
  <c r="D9" i="4"/>
  <c r="I10" i="1"/>
  <c r="F19" i="3"/>
  <c r="D6" i="2"/>
  <c r="D11" i="5"/>
  <c r="D9"/>
  <c r="D5"/>
  <c r="B8"/>
  <c r="B9"/>
  <c r="B10"/>
  <c r="D10" s="1"/>
  <c r="B7"/>
  <c r="D7" s="1"/>
  <c r="B6"/>
  <c r="D6" s="1"/>
  <c r="D8"/>
  <c r="D5" i="3"/>
  <c r="D5" i="4"/>
  <c r="D13" i="3"/>
  <c r="B19"/>
  <c r="D17"/>
  <c r="D12"/>
  <c r="D4"/>
  <c r="F20" i="2"/>
  <c r="B20"/>
  <c r="D18"/>
  <c r="F14"/>
  <c r="B14"/>
  <c r="D12"/>
  <c r="H6"/>
  <c r="I8" i="1"/>
  <c r="H8"/>
  <c r="G8"/>
  <c r="I6"/>
  <c r="H6"/>
  <c r="G6"/>
  <c r="F6"/>
  <c r="E6"/>
  <c r="J3"/>
  <c r="I5"/>
  <c r="I7" s="1"/>
  <c r="H5"/>
  <c r="H7" s="1"/>
  <c r="G5"/>
  <c r="G7" s="1"/>
  <c r="D7"/>
  <c r="E7"/>
  <c r="E9" s="1"/>
  <c r="C10" l="1"/>
  <c r="I9" l="1"/>
  <c r="H9"/>
  <c r="G9"/>
  <c r="F9"/>
  <c r="G10" l="1"/>
  <c r="H10"/>
  <c r="J10" l="1"/>
  <c r="G7" i="2" l="1"/>
  <c r="H7" s="1"/>
  <c r="H8" s="1"/>
  <c r="G8" s="1"/>
  <c r="C19" s="1"/>
  <c r="D19" s="1"/>
  <c r="D20" s="1"/>
  <c r="C20" s="1"/>
  <c r="D13" l="1"/>
  <c r="D14" s="1"/>
  <c r="G19"/>
  <c r="H19" s="1"/>
  <c r="G20"/>
  <c r="C10" i="3"/>
  <c r="D10" s="1"/>
  <c r="G18" i="2"/>
  <c r="H18" s="1"/>
  <c r="G14" l="1"/>
  <c r="C14"/>
  <c r="H20"/>
  <c r="G12" l="1"/>
  <c r="G13"/>
  <c r="H13" s="1"/>
  <c r="C3" i="3" l="1"/>
  <c r="D3" s="1"/>
  <c r="D6" s="1"/>
  <c r="C6" s="1"/>
  <c r="C11" s="1"/>
  <c r="D11" s="1"/>
  <c r="D14" s="1"/>
  <c r="C14" s="1"/>
  <c r="C18" s="1"/>
  <c r="D18" s="1"/>
  <c r="D19" s="1"/>
  <c r="C19" s="1"/>
  <c r="H12" i="2"/>
  <c r="H14" s="1"/>
  <c r="G18" i="3" l="1"/>
  <c r="H18" s="1"/>
  <c r="G17"/>
  <c r="H17" s="1"/>
  <c r="G19"/>
  <c r="C4" i="4"/>
  <c r="D7" l="1"/>
  <c r="C7" s="1"/>
  <c r="C10" s="1"/>
  <c r="D10" s="1"/>
  <c r="D11" s="1"/>
  <c r="C11" s="1"/>
  <c r="D4"/>
  <c r="H19" i="3"/>
</calcChain>
</file>

<file path=xl/sharedStrings.xml><?xml version="1.0" encoding="utf-8"?>
<sst xmlns="http://schemas.openxmlformats.org/spreadsheetml/2006/main" count="122" uniqueCount="73">
  <si>
    <t>ANNEXE</t>
  </si>
  <si>
    <t>Charges</t>
  </si>
  <si>
    <t>Total</t>
  </si>
  <si>
    <t>Montant à imputer</t>
  </si>
  <si>
    <t>Gestion du personnel</t>
  </si>
  <si>
    <t>Entretien</t>
  </si>
  <si>
    <t>Aprovisionnement</t>
  </si>
  <si>
    <t>Atelier A</t>
  </si>
  <si>
    <t>Atelier B</t>
  </si>
  <si>
    <t>Distribution</t>
  </si>
  <si>
    <t>Diff d'incorporation</t>
  </si>
  <si>
    <t>Achats d'approvisionnement non stockés</t>
  </si>
  <si>
    <t>Dotations en %</t>
  </si>
  <si>
    <t>Charges supplétives en %</t>
  </si>
  <si>
    <t>Répartition primaire</t>
  </si>
  <si>
    <t>Centre gestion du personnel</t>
  </si>
  <si>
    <t>Centre entretien</t>
  </si>
  <si>
    <t>Unité d'œuvre</t>
  </si>
  <si>
    <t>1 kg acheté</t>
  </si>
  <si>
    <t>Nbre d'UO</t>
  </si>
  <si>
    <t>Coüt d'UO</t>
  </si>
  <si>
    <t>Montant total</t>
  </si>
  <si>
    <t>COUT D'ACHAT DES MATIERES PREMIERES</t>
  </si>
  <si>
    <t>M1</t>
  </si>
  <si>
    <t>M2</t>
  </si>
  <si>
    <t>Q</t>
  </si>
  <si>
    <t>Pu</t>
  </si>
  <si>
    <t>T</t>
  </si>
  <si>
    <t>Prix d'achat</t>
  </si>
  <si>
    <t>Coüt d'achat</t>
  </si>
  <si>
    <t>STOCKS DE M1</t>
  </si>
  <si>
    <t>Stock initial</t>
  </si>
  <si>
    <t>TOTAL</t>
  </si>
  <si>
    <t>Sorties</t>
  </si>
  <si>
    <t>Stock final</t>
  </si>
  <si>
    <t>FRAIS INDIRECTS</t>
  </si>
  <si>
    <t>STOCKS DE M2</t>
  </si>
  <si>
    <t>PU</t>
  </si>
  <si>
    <t xml:space="preserve">Cout de production </t>
  </si>
  <si>
    <t>C PROD PRODUITS SEMI FINIS</t>
  </si>
  <si>
    <t>Main d'œuvre</t>
  </si>
  <si>
    <t>Centre de production</t>
  </si>
  <si>
    <t>Cout de prod prod semi finis</t>
  </si>
  <si>
    <t>C PROD PRODUITS  FINIS</t>
  </si>
  <si>
    <t>Produits semi-finis</t>
  </si>
  <si>
    <t>COUT DE REVIENT</t>
  </si>
  <si>
    <t>Cout de production</t>
  </si>
  <si>
    <t>CHIFFRE D'AFFAIRES</t>
  </si>
  <si>
    <t>Coüt de revient</t>
  </si>
  <si>
    <t>Cout de revient</t>
  </si>
  <si>
    <t>RESULTAT ANALYTIQUE</t>
  </si>
  <si>
    <t>Coüt DE PRODUCTION</t>
  </si>
  <si>
    <t>STOCKS DE P</t>
  </si>
  <si>
    <t>Matieres premieres m1</t>
  </si>
  <si>
    <t>Matieres premieres m2</t>
  </si>
  <si>
    <t>Paiement</t>
  </si>
  <si>
    <t>Probabilité</t>
  </si>
  <si>
    <t>Demande</t>
  </si>
  <si>
    <t>Paiement*Proba</t>
  </si>
  <si>
    <t>0.40*100000 = 40 000</t>
  </si>
  <si>
    <t>0.40</t>
  </si>
  <si>
    <t>PAYE PAR CLIENT A BJ</t>
  </si>
  <si>
    <t>Espérance mathématique totale = 200 000+152 000</t>
  </si>
  <si>
    <t>1°) Calcul de l'espérance mathématique</t>
  </si>
  <si>
    <t>2°) Seuil de rentabilité</t>
  </si>
  <si>
    <t xml:space="preserve">Marge sur coût variable unitaire </t>
  </si>
  <si>
    <t>1,60€  -  (0,20€ - 0,40€)  =</t>
  </si>
  <si>
    <t>Charges fixes =</t>
  </si>
  <si>
    <t>100 000€ + 200 000€ =</t>
  </si>
  <si>
    <t>Seuil de rentabilité</t>
  </si>
  <si>
    <t>300 000 clients</t>
  </si>
  <si>
    <t>300 000€ / 1€ =</t>
  </si>
  <si>
    <t>Comptes 61 à 67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</si>
</sst>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5" xfId="0" applyBorder="1"/>
    <xf numFmtId="0" fontId="0" fillId="0" borderId="6" xfId="0" applyBorder="1" applyAlignment="1">
      <alignment wrapText="1"/>
    </xf>
    <xf numFmtId="165" fontId="0" fillId="0" borderId="7" xfId="1" applyNumberFormat="1" applyFont="1" applyBorder="1" applyAlignment="1"/>
    <xf numFmtId="0" fontId="0" fillId="0" borderId="8" xfId="0" applyBorder="1"/>
    <xf numFmtId="165" fontId="0" fillId="0" borderId="0" xfId="1" applyNumberFormat="1" applyFont="1" applyBorder="1" applyAlignment="1"/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65" fontId="0" fillId="0" borderId="14" xfId="1" applyNumberFormat="1" applyFont="1" applyBorder="1" applyAlignment="1"/>
    <xf numFmtId="165" fontId="0" fillId="0" borderId="15" xfId="1" applyNumberFormat="1" applyFont="1" applyBorder="1" applyAlignment="1"/>
    <xf numFmtId="0" fontId="0" fillId="0" borderId="15" xfId="0" applyBorder="1"/>
    <xf numFmtId="165" fontId="0" fillId="0" borderId="15" xfId="1" applyNumberFormat="1" applyFont="1" applyFill="1" applyBorder="1" applyAlignment="1"/>
    <xf numFmtId="165" fontId="0" fillId="0" borderId="16" xfId="1" applyNumberFormat="1" applyFont="1" applyFill="1" applyBorder="1" applyAlignment="1"/>
    <xf numFmtId="0" fontId="0" fillId="0" borderId="17" xfId="0" applyBorder="1"/>
    <xf numFmtId="165" fontId="0" fillId="0" borderId="0" xfId="0" applyNumberFormat="1" applyBorder="1"/>
    <xf numFmtId="165" fontId="0" fillId="0" borderId="15" xfId="0" applyNumberFormat="1" applyBorder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5" xfId="0" applyNumberFormat="1" applyBorder="1" applyAlignment="1"/>
    <xf numFmtId="165" fontId="0" fillId="0" borderId="16" xfId="0" applyNumberFormat="1" applyBorder="1"/>
    <xf numFmtId="0" fontId="0" fillId="0" borderId="17" xfId="0" applyBorder="1" applyAlignment="1"/>
    <xf numFmtId="165" fontId="0" fillId="0" borderId="8" xfId="0" applyNumberFormat="1" applyBorder="1" applyAlignment="1">
      <alignment horizontal="center"/>
    </xf>
    <xf numFmtId="165" fontId="0" fillId="0" borderId="16" xfId="0" applyNumberFormat="1" applyBorder="1" applyAlignment="1"/>
    <xf numFmtId="165" fontId="0" fillId="0" borderId="6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15" xfId="0" applyBorder="1" applyAlignment="1">
      <alignment horizontal="right"/>
    </xf>
    <xf numFmtId="164" fontId="0" fillId="0" borderId="15" xfId="1" applyFont="1" applyBorder="1"/>
    <xf numFmtId="164" fontId="0" fillId="0" borderId="14" xfId="1" applyFont="1" applyBorder="1" applyAlignment="1">
      <alignment horizontal="center" wrapText="1"/>
    </xf>
    <xf numFmtId="164" fontId="0" fillId="0" borderId="1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5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5" xfId="0" applyNumberFormat="1" applyBorder="1"/>
    <xf numFmtId="167" fontId="0" fillId="0" borderId="15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right"/>
    </xf>
    <xf numFmtId="164" fontId="0" fillId="0" borderId="14" xfId="1" applyFont="1" applyBorder="1"/>
    <xf numFmtId="164" fontId="0" fillId="0" borderId="17" xfId="0" applyNumberFormat="1" applyBorder="1"/>
    <xf numFmtId="1" fontId="0" fillId="0" borderId="0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5" fontId="0" fillId="0" borderId="5" xfId="1" applyNumberFormat="1" applyFont="1" applyBorder="1" applyAlignment="1"/>
    <xf numFmtId="0" fontId="0" fillId="0" borderId="16" xfId="0" applyBorder="1"/>
    <xf numFmtId="3" fontId="0" fillId="0" borderId="8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/>
    <xf numFmtId="167" fontId="0" fillId="0" borderId="4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4" fontId="0" fillId="0" borderId="19" xfId="1" applyFont="1" applyBorder="1" applyAlignment="1">
      <alignment horizontal="center"/>
    </xf>
    <xf numFmtId="9" fontId="0" fillId="0" borderId="19" xfId="0" applyNumberFormat="1" applyBorder="1"/>
    <xf numFmtId="165" fontId="0" fillId="0" borderId="19" xfId="0" applyNumberFormat="1" applyBorder="1"/>
    <xf numFmtId="165" fontId="0" fillId="0" borderId="19" xfId="1" applyNumberFormat="1" applyFont="1" applyBorder="1"/>
    <xf numFmtId="165" fontId="2" fillId="0" borderId="19" xfId="0" applyNumberFormat="1" applyFont="1" applyBorder="1"/>
    <xf numFmtId="0" fontId="2" fillId="0" borderId="0" xfId="0" applyFont="1"/>
    <xf numFmtId="6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Q27" sqref="Q27"/>
    </sheetView>
  </sheetViews>
  <sheetFormatPr baseColWidth="10" defaultRowHeight="15"/>
  <cols>
    <col min="1" max="1" width="20" customWidth="1"/>
    <col min="2" max="2" width="11.140625" customWidth="1"/>
    <col min="6" max="6" width="11.85546875" customWidth="1"/>
    <col min="10" max="10" width="8.42578125" customWidth="1"/>
  </cols>
  <sheetData>
    <row r="1" spans="1:10" ht="16.5" thickBot="1">
      <c r="A1" s="2" t="s">
        <v>0</v>
      </c>
      <c r="B1" s="2"/>
    </row>
    <row r="2" spans="1:10" s="99" customFormat="1" ht="45.75" thickBot="1">
      <c r="A2" s="93" t="s">
        <v>1</v>
      </c>
      <c r="B2" s="94" t="s">
        <v>21</v>
      </c>
      <c r="C2" s="95" t="s">
        <v>3</v>
      </c>
      <c r="D2" s="96" t="s">
        <v>4</v>
      </c>
      <c r="E2" s="97" t="s">
        <v>5</v>
      </c>
      <c r="F2" s="96" t="s">
        <v>6</v>
      </c>
      <c r="G2" s="97" t="s">
        <v>7</v>
      </c>
      <c r="H2" s="98" t="s">
        <v>8</v>
      </c>
      <c r="I2" s="93" t="s">
        <v>9</v>
      </c>
      <c r="J2" s="95" t="s">
        <v>10</v>
      </c>
    </row>
    <row r="3" spans="1:10" ht="45">
      <c r="A3" s="4" t="s">
        <v>11</v>
      </c>
      <c r="B3" s="35">
        <v>1000</v>
      </c>
      <c r="C3" s="5">
        <v>1000</v>
      </c>
      <c r="D3" s="13"/>
      <c r="E3" s="13"/>
      <c r="F3" s="69">
        <v>100</v>
      </c>
      <c r="G3" s="13">
        <v>400</v>
      </c>
      <c r="H3" s="21">
        <v>400</v>
      </c>
      <c r="I3" s="31">
        <v>100</v>
      </c>
      <c r="J3" s="20">
        <f>-C3+D3+E3+F3+G3+H3+I3</f>
        <v>0</v>
      </c>
    </row>
    <row r="4" spans="1:10">
      <c r="A4" s="6" t="s">
        <v>72</v>
      </c>
      <c r="B4" s="36">
        <v>50000</v>
      </c>
      <c r="C4" s="7">
        <v>45000</v>
      </c>
      <c r="D4" s="14">
        <v>4000</v>
      </c>
      <c r="E4" s="14">
        <v>4000</v>
      </c>
      <c r="F4" s="70">
        <v>700</v>
      </c>
      <c r="G4" s="14">
        <v>16300</v>
      </c>
      <c r="H4" s="22">
        <v>14000</v>
      </c>
      <c r="I4" s="32">
        <v>6000</v>
      </c>
      <c r="J4" s="20">
        <f>-B4+D4+E4+F4+G4+H4+I4</f>
        <v>-5000</v>
      </c>
    </row>
    <row r="5" spans="1:10">
      <c r="A5" s="6" t="s">
        <v>12</v>
      </c>
      <c r="B5" s="36">
        <v>6400</v>
      </c>
      <c r="C5" s="7">
        <v>5200</v>
      </c>
      <c r="D5" s="20">
        <v>300</v>
      </c>
      <c r="E5" s="20">
        <v>500</v>
      </c>
      <c r="F5" s="71">
        <v>500</v>
      </c>
      <c r="G5" s="26">
        <f>C$5*30%</f>
        <v>1560</v>
      </c>
      <c r="H5" s="23">
        <f>C$5*30%</f>
        <v>1560</v>
      </c>
      <c r="I5" s="29">
        <f>C$5*15%</f>
        <v>780</v>
      </c>
      <c r="J5" s="20">
        <f>-B5+D5+E5+F5+G5+H5+I5</f>
        <v>-1200</v>
      </c>
    </row>
    <row r="6" spans="1:10">
      <c r="A6" s="6" t="s">
        <v>13</v>
      </c>
      <c r="B6" s="36"/>
      <c r="C6" s="74">
        <v>6000</v>
      </c>
      <c r="D6" s="27">
        <f>C6*20%</f>
        <v>1200</v>
      </c>
      <c r="E6" s="27">
        <f>C6*10%</f>
        <v>600</v>
      </c>
      <c r="F6" s="72">
        <f>C6*15%</f>
        <v>900</v>
      </c>
      <c r="G6" s="30">
        <f>C6*20%</f>
        <v>1200</v>
      </c>
      <c r="H6" s="24">
        <f>C6*20%</f>
        <v>1200</v>
      </c>
      <c r="I6" s="25">
        <f>C6*15%</f>
        <v>900</v>
      </c>
      <c r="J6" s="20">
        <f>-B6+D6+E6+F6+G6+H6+I6</f>
        <v>6000</v>
      </c>
    </row>
    <row r="7" spans="1:10">
      <c r="A7" s="6" t="s">
        <v>14</v>
      </c>
      <c r="B7" s="36"/>
      <c r="C7" s="19">
        <f>SUM(C3:C6)</f>
        <v>57200</v>
      </c>
      <c r="D7" s="20">
        <f t="shared" ref="C7:I7" si="0">SUM(D3:D6)</f>
        <v>5500</v>
      </c>
      <c r="E7" s="20">
        <f t="shared" si="0"/>
        <v>5100</v>
      </c>
      <c r="F7" s="71">
        <f>SUM(F3:F6)</f>
        <v>2200</v>
      </c>
      <c r="G7" s="26">
        <f t="shared" si="0"/>
        <v>19460</v>
      </c>
      <c r="H7" s="23">
        <f t="shared" si="0"/>
        <v>17160</v>
      </c>
      <c r="I7" s="29">
        <f t="shared" si="0"/>
        <v>7780</v>
      </c>
      <c r="J7" s="20">
        <f>SUM(J3:J6)</f>
        <v>-200</v>
      </c>
    </row>
    <row r="8" spans="1:10">
      <c r="A8" s="6" t="s">
        <v>15</v>
      </c>
      <c r="B8" s="15"/>
      <c r="D8" s="16">
        <v>5500</v>
      </c>
      <c r="E8" s="15"/>
      <c r="F8" s="71">
        <f>D8*20%</f>
        <v>1100</v>
      </c>
      <c r="G8" s="26">
        <f>D8*30%</f>
        <v>1650</v>
      </c>
      <c r="H8" s="23">
        <f>D8*30%</f>
        <v>1650</v>
      </c>
      <c r="I8" s="29">
        <f>D8*20%</f>
        <v>1100</v>
      </c>
      <c r="J8" s="20"/>
    </row>
    <row r="9" spans="1:10">
      <c r="A9" s="6" t="s">
        <v>16</v>
      </c>
      <c r="B9" s="15"/>
      <c r="D9" s="75"/>
      <c r="E9" s="17">
        <f>E7</f>
        <v>5100</v>
      </c>
      <c r="F9" s="72">
        <f>E9*10%</f>
        <v>510</v>
      </c>
      <c r="G9" s="30">
        <f>E9*40%</f>
        <v>2040</v>
      </c>
      <c r="H9" s="24">
        <f>E9*40%</f>
        <v>2040</v>
      </c>
      <c r="I9" s="25">
        <f>E9*10%</f>
        <v>510</v>
      </c>
      <c r="J9" s="20"/>
    </row>
    <row r="10" spans="1:10">
      <c r="A10" s="9" t="s">
        <v>2</v>
      </c>
      <c r="B10" s="33"/>
      <c r="C10" s="19">
        <f>SUM(C7:C9)</f>
        <v>57200</v>
      </c>
      <c r="D10" s="20">
        <v>0</v>
      </c>
      <c r="E10" s="20">
        <v>0</v>
      </c>
      <c r="F10" s="26">
        <f>SUM(F7:F9)</f>
        <v>3810</v>
      </c>
      <c r="G10" s="26">
        <f>SUM(G7:G9)</f>
        <v>23150</v>
      </c>
      <c r="H10" s="23">
        <f>SUM(H7:H9)</f>
        <v>20850</v>
      </c>
      <c r="I10" s="29">
        <f>SUM(I7:I9)</f>
        <v>9390</v>
      </c>
      <c r="J10" s="20">
        <f>-C10+D10+E10+F10+G10+H10+I10</f>
        <v>0</v>
      </c>
    </row>
    <row r="11" spans="1:10">
      <c r="A11" s="6" t="s">
        <v>17</v>
      </c>
      <c r="B11" s="15"/>
      <c r="C11" s="8"/>
      <c r="D11" s="15"/>
      <c r="E11" s="15"/>
      <c r="F11" s="53" t="s">
        <v>18</v>
      </c>
      <c r="G11" s="53"/>
      <c r="H11" s="10"/>
      <c r="I11" s="64"/>
      <c r="J11" s="15"/>
    </row>
    <row r="12" spans="1:10">
      <c r="A12" s="6" t="s">
        <v>19</v>
      </c>
      <c r="B12" s="15"/>
      <c r="C12" s="8"/>
      <c r="D12" s="15"/>
      <c r="E12" s="15"/>
      <c r="F12" s="53">
        <v>2300</v>
      </c>
      <c r="G12" s="53"/>
      <c r="H12" s="10"/>
      <c r="I12" s="76"/>
      <c r="J12" s="15"/>
    </row>
    <row r="13" spans="1:10">
      <c r="A13" s="6" t="s">
        <v>20</v>
      </c>
      <c r="B13" s="15"/>
      <c r="C13" s="8"/>
      <c r="D13" s="15"/>
      <c r="E13" s="15"/>
      <c r="F13" s="73">
        <f>F10/F12</f>
        <v>1.6565217391304348</v>
      </c>
      <c r="G13" s="73"/>
      <c r="H13" s="10"/>
      <c r="I13" s="76"/>
      <c r="J13" s="15"/>
    </row>
    <row r="14" spans="1:10" ht="15.75" thickBot="1">
      <c r="A14" s="11"/>
      <c r="B14" s="18"/>
      <c r="C14" s="12"/>
      <c r="D14" s="18"/>
      <c r="E14" s="18"/>
      <c r="F14" s="18"/>
      <c r="G14" s="28"/>
      <c r="H14" s="12"/>
      <c r="I14" s="11"/>
      <c r="J14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0"/>
  <sheetViews>
    <sheetView workbookViewId="0">
      <selection activeCell="B25" sqref="B25"/>
    </sheetView>
  </sheetViews>
  <sheetFormatPr baseColWidth="10" defaultRowHeight="15"/>
  <cols>
    <col min="1" max="1" width="17.140625" customWidth="1"/>
    <col min="2" max="2" width="9.28515625" customWidth="1"/>
    <col min="3" max="3" width="6.5703125" customWidth="1"/>
    <col min="4" max="4" width="8.7109375" customWidth="1"/>
    <col min="5" max="5" width="15.5703125" customWidth="1"/>
    <col min="6" max="6" width="9.28515625" customWidth="1"/>
    <col min="7" max="7" width="6.85546875" customWidth="1"/>
  </cols>
  <sheetData>
    <row r="2" spans="1:8">
      <c r="A2" t="s">
        <v>22</v>
      </c>
    </row>
    <row r="3" spans="1:8" ht="15.75" thickBot="1"/>
    <row r="4" spans="1:8" ht="15.75" thickBot="1">
      <c r="A4" s="100" t="s">
        <v>23</v>
      </c>
      <c r="B4" s="101"/>
      <c r="C4" s="101"/>
      <c r="D4" s="102"/>
      <c r="E4" s="100" t="s">
        <v>24</v>
      </c>
      <c r="F4" s="101"/>
      <c r="G4" s="101"/>
      <c r="H4" s="102"/>
    </row>
    <row r="5" spans="1:8" ht="15.75" thickBot="1">
      <c r="A5" s="41"/>
      <c r="B5" s="37" t="s">
        <v>25</v>
      </c>
      <c r="C5" s="38" t="s">
        <v>26</v>
      </c>
      <c r="D5" s="39" t="s">
        <v>27</v>
      </c>
      <c r="E5" s="42"/>
      <c r="F5" s="37" t="s">
        <v>25</v>
      </c>
      <c r="G5" s="38" t="s">
        <v>26</v>
      </c>
      <c r="H5" s="39" t="s">
        <v>27</v>
      </c>
    </row>
    <row r="6" spans="1:8">
      <c r="A6" s="6" t="s">
        <v>28</v>
      </c>
      <c r="B6" s="49">
        <v>1300</v>
      </c>
      <c r="C6" s="10">
        <v>5</v>
      </c>
      <c r="D6" s="49">
        <f>B6*C6</f>
        <v>6500</v>
      </c>
      <c r="E6" s="8" t="s">
        <v>28</v>
      </c>
      <c r="F6" s="49">
        <v>1000</v>
      </c>
      <c r="G6" s="10">
        <v>8.1999999999999993</v>
      </c>
      <c r="H6" s="49">
        <f>F6*G6</f>
        <v>8200</v>
      </c>
    </row>
    <row r="7" spans="1:8">
      <c r="A7" s="6" t="s">
        <v>35</v>
      </c>
      <c r="B7" s="50">
        <v>1300</v>
      </c>
      <c r="C7" s="3">
        <f>'CH IND'!F13</f>
        <v>1.6565217391304348</v>
      </c>
      <c r="D7" s="50">
        <f>B7*C7</f>
        <v>2153.478260869565</v>
      </c>
      <c r="E7" s="8" t="s">
        <v>35</v>
      </c>
      <c r="F7" s="50">
        <v>1000</v>
      </c>
      <c r="G7" s="3">
        <f>'CH IND'!F13</f>
        <v>1.6565217391304348</v>
      </c>
      <c r="H7" s="50">
        <f>F7*G7</f>
        <v>1656.5217391304348</v>
      </c>
    </row>
    <row r="8" spans="1:8" ht="15.75" thickBot="1">
      <c r="A8" s="11" t="s">
        <v>29</v>
      </c>
      <c r="B8" s="51">
        <v>1300</v>
      </c>
      <c r="C8" s="45">
        <f>D8/B8</f>
        <v>6.6565217391304339</v>
      </c>
      <c r="D8" s="51">
        <f>SUM(D6:D7)</f>
        <v>8653.4782608695641</v>
      </c>
      <c r="E8" s="12" t="s">
        <v>29</v>
      </c>
      <c r="F8" s="51">
        <v>1000</v>
      </c>
      <c r="G8" s="45">
        <f>H8/F8</f>
        <v>9.8565217391304341</v>
      </c>
      <c r="H8" s="51">
        <f>SUM(H6:H7)</f>
        <v>9856.5217391304341</v>
      </c>
    </row>
    <row r="10" spans="1:8" ht="15.75" thickBot="1"/>
    <row r="11" spans="1:8" ht="15.75" thickBot="1">
      <c r="A11" s="52" t="s">
        <v>30</v>
      </c>
      <c r="B11" s="37" t="s">
        <v>25</v>
      </c>
      <c r="C11" s="38" t="s">
        <v>26</v>
      </c>
      <c r="D11" s="39" t="s">
        <v>27</v>
      </c>
      <c r="E11" s="42"/>
      <c r="F11" s="37" t="s">
        <v>25</v>
      </c>
      <c r="G11" s="38" t="s">
        <v>26</v>
      </c>
      <c r="H11" s="39" t="s">
        <v>27</v>
      </c>
    </row>
    <row r="12" spans="1:8" ht="15.75" thickBot="1">
      <c r="A12" s="15" t="s">
        <v>31</v>
      </c>
      <c r="B12" s="49">
        <v>800</v>
      </c>
      <c r="C12" s="56">
        <v>5.36</v>
      </c>
      <c r="D12" s="49">
        <f>B12*C12</f>
        <v>4288</v>
      </c>
      <c r="E12" s="8" t="s">
        <v>33</v>
      </c>
      <c r="F12" s="49">
        <v>2000</v>
      </c>
      <c r="G12" s="60">
        <f>C14</f>
        <v>6.1626086956521737</v>
      </c>
      <c r="H12" s="78">
        <f>F12*G12</f>
        <v>12325.217391304348</v>
      </c>
    </row>
    <row r="13" spans="1:8" ht="15.75" thickBot="1">
      <c r="A13" s="15" t="s">
        <v>29</v>
      </c>
      <c r="B13" s="50">
        <v>1300</v>
      </c>
      <c r="C13" s="57">
        <f>C8</f>
        <v>6.6565217391304339</v>
      </c>
      <c r="D13" s="50">
        <f>B13*C13</f>
        <v>8653.4782608695641</v>
      </c>
      <c r="E13" s="8" t="s">
        <v>34</v>
      </c>
      <c r="F13" s="50">
        <v>100</v>
      </c>
      <c r="G13" s="60">
        <f>C14</f>
        <v>6.1626086956521737</v>
      </c>
      <c r="H13" s="79">
        <f>F13*G13</f>
        <v>616.26086956521738</v>
      </c>
    </row>
    <row r="14" spans="1:8" ht="15.75" thickBot="1">
      <c r="A14" s="18" t="s">
        <v>32</v>
      </c>
      <c r="B14" s="51">
        <f>SUM(B12:B13)</f>
        <v>2100</v>
      </c>
      <c r="C14" s="47">
        <f>D14/B14</f>
        <v>6.1626086956521737</v>
      </c>
      <c r="D14" s="51">
        <f>SUM(D12:D13)</f>
        <v>12941.478260869564</v>
      </c>
      <c r="E14" s="12" t="s">
        <v>32</v>
      </c>
      <c r="F14" s="51">
        <f>SUM(F12:F13)</f>
        <v>2100</v>
      </c>
      <c r="G14" s="77">
        <f>+C14</f>
        <v>6.1626086956521737</v>
      </c>
      <c r="H14" s="59">
        <f>SUM(H12:H13)</f>
        <v>12941.478260869566</v>
      </c>
    </row>
    <row r="15" spans="1:8">
      <c r="H15" s="80"/>
    </row>
    <row r="16" spans="1:8" ht="15.75" thickBot="1">
      <c r="H16" s="80"/>
    </row>
    <row r="17" spans="1:8" ht="15.75" thickBot="1">
      <c r="A17" s="52" t="s">
        <v>36</v>
      </c>
      <c r="B17" s="37" t="s">
        <v>25</v>
      </c>
      <c r="C17" s="38" t="s">
        <v>26</v>
      </c>
      <c r="D17" s="39" t="s">
        <v>27</v>
      </c>
      <c r="E17" s="42"/>
      <c r="F17" s="37" t="s">
        <v>25</v>
      </c>
      <c r="G17" s="38" t="s">
        <v>26</v>
      </c>
      <c r="H17" s="81" t="s">
        <v>27</v>
      </c>
    </row>
    <row r="18" spans="1:8">
      <c r="A18" s="15" t="s">
        <v>31</v>
      </c>
      <c r="B18" s="49">
        <v>100</v>
      </c>
      <c r="C18" s="54">
        <v>8.6</v>
      </c>
      <c r="D18" s="49">
        <f>B18*C18</f>
        <v>860</v>
      </c>
      <c r="E18" s="8" t="s">
        <v>33</v>
      </c>
      <c r="F18" s="64">
        <v>900</v>
      </c>
      <c r="G18" s="78">
        <f>C20</f>
        <v>9.7422924901185759</v>
      </c>
      <c r="H18" s="82">
        <f>F18*G18</f>
        <v>8768.0632411067181</v>
      </c>
    </row>
    <row r="19" spans="1:8">
      <c r="A19" s="15" t="s">
        <v>29</v>
      </c>
      <c r="B19" s="50">
        <v>1000</v>
      </c>
      <c r="C19" s="55">
        <f>G8</f>
        <v>9.8565217391304341</v>
      </c>
      <c r="D19" s="50">
        <f>B19*C19</f>
        <v>9856.5217391304341</v>
      </c>
      <c r="E19" s="8" t="s">
        <v>34</v>
      </c>
      <c r="F19" s="61">
        <v>200</v>
      </c>
      <c r="G19" s="58">
        <f>C20</f>
        <v>9.7422924901185759</v>
      </c>
      <c r="H19" s="83">
        <f>F19*G19</f>
        <v>1948.4584980237153</v>
      </c>
    </row>
    <row r="20" spans="1:8" ht="15.75" thickBot="1">
      <c r="A20" s="18" t="s">
        <v>32</v>
      </c>
      <c r="B20" s="51">
        <f>SUM(B18:B19)</f>
        <v>1100</v>
      </c>
      <c r="C20" s="48">
        <f>D20/B20</f>
        <v>9.7422924901185759</v>
      </c>
      <c r="D20" s="51">
        <f>SUM(D18:D19)</f>
        <v>10716.521739130434</v>
      </c>
      <c r="E20" s="12" t="s">
        <v>32</v>
      </c>
      <c r="F20" s="62">
        <f>SUM(F18:F19)</f>
        <v>1100</v>
      </c>
      <c r="G20" s="59">
        <f>C20</f>
        <v>9.7422924901185759</v>
      </c>
      <c r="H20" s="46">
        <f>SUM(H18:H19)</f>
        <v>10716.521739130434</v>
      </c>
    </row>
  </sheetData>
  <mergeCells count="2">
    <mergeCell ref="A4:D4"/>
    <mergeCell ref="E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F29" sqref="F29"/>
    </sheetView>
  </sheetViews>
  <sheetFormatPr baseColWidth="10" defaultRowHeight="15"/>
  <cols>
    <col min="1" max="1" width="27.28515625" customWidth="1"/>
    <col min="2" max="2" width="7.85546875" customWidth="1"/>
    <col min="3" max="3" width="8.85546875" customWidth="1"/>
    <col min="4" max="4" width="9.42578125" customWidth="1"/>
    <col min="5" max="5" width="9.28515625" customWidth="1"/>
    <col min="6" max="6" width="6.42578125" customWidth="1"/>
    <col min="7" max="7" width="8.140625" customWidth="1"/>
    <col min="8" max="8" width="9.7109375" customWidth="1"/>
  </cols>
  <sheetData>
    <row r="1" spans="1:8" ht="15.75" thickBot="1">
      <c r="A1" t="s">
        <v>38</v>
      </c>
    </row>
    <row r="2" spans="1:8">
      <c r="A2" s="65" t="s">
        <v>39</v>
      </c>
      <c r="B2" s="49" t="s">
        <v>25</v>
      </c>
      <c r="C2" s="63" t="s">
        <v>37</v>
      </c>
      <c r="D2" s="49" t="s">
        <v>27</v>
      </c>
    </row>
    <row r="3" spans="1:8">
      <c r="A3" s="6" t="s">
        <v>53</v>
      </c>
      <c r="B3" s="53">
        <v>2000</v>
      </c>
      <c r="C3" s="10">
        <f>'CT HA fiches stocks'!G12</f>
        <v>6.1626086956521737</v>
      </c>
      <c r="D3" s="53">
        <f>B3*C3</f>
        <v>12325.217391304348</v>
      </c>
    </row>
    <row r="4" spans="1:8">
      <c r="A4" s="6" t="s">
        <v>40</v>
      </c>
      <c r="B4" s="53">
        <v>600</v>
      </c>
      <c r="C4" s="10">
        <v>40</v>
      </c>
      <c r="D4" s="53">
        <f t="shared" ref="D4" si="0">B4*C4</f>
        <v>24000</v>
      </c>
    </row>
    <row r="5" spans="1:8">
      <c r="A5" s="6" t="s">
        <v>41</v>
      </c>
      <c r="B5" s="50"/>
      <c r="C5" s="40"/>
      <c r="D5" s="50">
        <f>'CH IND'!G10</f>
        <v>23150</v>
      </c>
    </row>
    <row r="6" spans="1:8" ht="15.75" thickBot="1">
      <c r="A6" s="11" t="s">
        <v>42</v>
      </c>
      <c r="B6" s="51">
        <v>3000</v>
      </c>
      <c r="C6" s="47">
        <f>D6/B6</f>
        <v>19.825072463768116</v>
      </c>
      <c r="D6" s="51">
        <f>SUM(D3:D5)</f>
        <v>59475.217391304352</v>
      </c>
    </row>
    <row r="7" spans="1:8">
      <c r="B7" s="1"/>
      <c r="C7" s="1"/>
      <c r="D7" s="1"/>
    </row>
    <row r="8" spans="1:8" ht="15.75" thickBot="1"/>
    <row r="9" spans="1:8">
      <c r="A9" s="65" t="s">
        <v>43</v>
      </c>
      <c r="B9" s="49" t="s">
        <v>25</v>
      </c>
      <c r="C9" s="63" t="s">
        <v>37</v>
      </c>
      <c r="D9" s="49" t="s">
        <v>27</v>
      </c>
    </row>
    <row r="10" spans="1:8">
      <c r="A10" s="6" t="s">
        <v>54</v>
      </c>
      <c r="B10" s="53">
        <v>900</v>
      </c>
      <c r="C10" s="10">
        <f>'CT HA fiches stocks'!C20</f>
        <v>9.7422924901185759</v>
      </c>
      <c r="D10" s="53">
        <f>B10*C10</f>
        <v>8768.0632411067181</v>
      </c>
    </row>
    <row r="11" spans="1:8">
      <c r="A11" s="6" t="s">
        <v>44</v>
      </c>
      <c r="B11" s="53">
        <v>3000</v>
      </c>
      <c r="C11" s="56">
        <f>C6</f>
        <v>19.825072463768116</v>
      </c>
      <c r="D11" s="53">
        <f>B11*C11</f>
        <v>59475.217391304344</v>
      </c>
    </row>
    <row r="12" spans="1:8">
      <c r="A12" s="6" t="s">
        <v>40</v>
      </c>
      <c r="B12" s="53">
        <v>600</v>
      </c>
      <c r="C12" s="10">
        <v>42</v>
      </c>
      <c r="D12" s="53">
        <f t="shared" ref="D12" si="1">B12*C12</f>
        <v>25200</v>
      </c>
    </row>
    <row r="13" spans="1:8">
      <c r="A13" s="6" t="s">
        <v>41</v>
      </c>
      <c r="B13" s="50"/>
      <c r="C13" s="40"/>
      <c r="D13" s="50">
        <f>'CH IND'!H10</f>
        <v>20850</v>
      </c>
    </row>
    <row r="14" spans="1:8" ht="15.75" thickBot="1">
      <c r="A14" s="11" t="s">
        <v>42</v>
      </c>
      <c r="B14" s="51">
        <v>3000</v>
      </c>
      <c r="C14" s="47">
        <f>D14/B14</f>
        <v>38.097760210803685</v>
      </c>
      <c r="D14" s="51">
        <f>SUM(D10:D13)</f>
        <v>114293.28063241106</v>
      </c>
    </row>
    <row r="15" spans="1:8" ht="15.75" thickBot="1"/>
    <row r="16" spans="1:8" ht="15.75" thickBot="1">
      <c r="A16" s="52" t="s">
        <v>52</v>
      </c>
      <c r="B16" s="37" t="s">
        <v>25</v>
      </c>
      <c r="C16" s="38" t="s">
        <v>26</v>
      </c>
      <c r="D16" s="39" t="s">
        <v>27</v>
      </c>
      <c r="E16" s="42"/>
      <c r="F16" s="37" t="s">
        <v>25</v>
      </c>
      <c r="G16" s="38" t="s">
        <v>26</v>
      </c>
      <c r="H16" s="39" t="s">
        <v>27</v>
      </c>
    </row>
    <row r="17" spans="1:8">
      <c r="A17" s="15" t="s">
        <v>31</v>
      </c>
      <c r="B17" s="49">
        <v>500</v>
      </c>
      <c r="C17" s="68">
        <v>32</v>
      </c>
      <c r="D17" s="49">
        <f>B17*C17</f>
        <v>16000</v>
      </c>
      <c r="E17" s="8" t="s">
        <v>33</v>
      </c>
      <c r="F17" s="64">
        <v>3200</v>
      </c>
      <c r="G17" s="58">
        <f>C19</f>
        <v>37.226651609260301</v>
      </c>
      <c r="H17" s="43">
        <f>F17*G17</f>
        <v>119125.28514963297</v>
      </c>
    </row>
    <row r="18" spans="1:8">
      <c r="A18" s="15" t="s">
        <v>51</v>
      </c>
      <c r="B18" s="50">
        <v>3000</v>
      </c>
      <c r="C18" s="55">
        <f>C14</f>
        <v>38.097760210803685</v>
      </c>
      <c r="D18" s="50">
        <f>B18*C18</f>
        <v>114293.28063241106</v>
      </c>
      <c r="E18" s="8" t="s">
        <v>34</v>
      </c>
      <c r="F18" s="61">
        <v>300</v>
      </c>
      <c r="G18" s="58">
        <f>C19</f>
        <v>37.226651609260301</v>
      </c>
      <c r="H18" s="44">
        <f>F18*G18</f>
        <v>11167.995482778091</v>
      </c>
    </row>
    <row r="19" spans="1:8" ht="15.75" thickBot="1">
      <c r="A19" s="18" t="s">
        <v>32</v>
      </c>
      <c r="B19" s="51">
        <f>SUM(B17:B18)</f>
        <v>3500</v>
      </c>
      <c r="C19" s="48">
        <f>D19/B19</f>
        <v>37.226651609260301</v>
      </c>
      <c r="D19" s="51">
        <f>SUM(D17:D18)</f>
        <v>130293.28063241106</v>
      </c>
      <c r="E19" s="12" t="s">
        <v>32</v>
      </c>
      <c r="F19" s="62">
        <f>SUM(F17:F18)</f>
        <v>3500</v>
      </c>
      <c r="G19" s="59">
        <f>C19</f>
        <v>37.226651609260301</v>
      </c>
      <c r="H19" s="46">
        <f>SUM(H17:H18)</f>
        <v>130293.28063241106</v>
      </c>
    </row>
  </sheetData>
  <pageMargins left="0.7" right="0.7" top="0.75" bottom="0.75" header="0.3" footer="0.3"/>
  <pageSetup paperSize="9" orientation="portrait" r:id="rId1"/>
  <ignoredErrors>
    <ignoredError sqref="C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19" sqref="B19"/>
    </sheetView>
  </sheetViews>
  <sheetFormatPr baseColWidth="10" defaultRowHeight="15"/>
  <cols>
    <col min="1" max="1" width="27" customWidth="1"/>
    <col min="4" max="4" width="11.5703125" bestFit="1" customWidth="1"/>
  </cols>
  <sheetData>
    <row r="1" spans="1:4">
      <c r="A1" t="s">
        <v>45</v>
      </c>
    </row>
    <row r="2" spans="1:4" ht="15.75" thickBot="1"/>
    <row r="3" spans="1:4">
      <c r="A3" s="65"/>
      <c r="B3" s="49" t="s">
        <v>25</v>
      </c>
      <c r="C3" s="63" t="s">
        <v>37</v>
      </c>
      <c r="D3" s="49" t="s">
        <v>27</v>
      </c>
    </row>
    <row r="4" spans="1:4">
      <c r="A4" s="6" t="s">
        <v>46</v>
      </c>
      <c r="B4" s="53">
        <v>3200</v>
      </c>
      <c r="C4" s="10">
        <f>'CT PROD'!G17</f>
        <v>37.226651609260301</v>
      </c>
      <c r="D4" s="53">
        <f>B4*C4</f>
        <v>119125.28514963297</v>
      </c>
    </row>
    <row r="5" spans="1:4">
      <c r="A5" s="6" t="s">
        <v>9</v>
      </c>
      <c r="B5" s="53"/>
      <c r="C5" s="10"/>
      <c r="D5" s="53">
        <f>'CH IND'!I10</f>
        <v>9390</v>
      </c>
    </row>
    <row r="6" spans="1:4">
      <c r="A6" s="6"/>
      <c r="B6" s="50"/>
      <c r="C6" s="40"/>
      <c r="D6" s="50"/>
    </row>
    <row r="7" spans="1:4" ht="15.75" thickBot="1">
      <c r="A7" s="11" t="s">
        <v>48</v>
      </c>
      <c r="B7" s="51">
        <v>3200</v>
      </c>
      <c r="C7" s="47">
        <f>D7/B7</f>
        <v>40.161026609260304</v>
      </c>
      <c r="D7" s="51">
        <f>SUM(D4:D6)</f>
        <v>128515.28514963297</v>
      </c>
    </row>
    <row r="8" spans="1:4" ht="15.75" thickBot="1"/>
    <row r="9" spans="1:4">
      <c r="A9" s="41" t="s">
        <v>47</v>
      </c>
      <c r="B9" s="52">
        <v>3200</v>
      </c>
      <c r="C9" s="63">
        <v>45</v>
      </c>
      <c r="D9" s="66">
        <f>B9*C9</f>
        <v>144000</v>
      </c>
    </row>
    <row r="10" spans="1:4">
      <c r="A10" s="6" t="s">
        <v>49</v>
      </c>
      <c r="B10" s="15">
        <v>3200</v>
      </c>
      <c r="C10" s="56">
        <f>C7</f>
        <v>40.161026609260304</v>
      </c>
      <c r="D10" s="34">
        <f>B10*C10</f>
        <v>128515.28514963297</v>
      </c>
    </row>
    <row r="11" spans="1:4" ht="15.75" thickBot="1">
      <c r="A11" s="11" t="s">
        <v>50</v>
      </c>
      <c r="B11" s="18">
        <v>3200</v>
      </c>
      <c r="C11" s="47">
        <f>D11/B11</f>
        <v>4.8389733907396977</v>
      </c>
      <c r="D11" s="67">
        <f>D9-D10</f>
        <v>15484.714850367032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1"/>
  <sheetViews>
    <sheetView tabSelected="1" workbookViewId="0">
      <selection activeCell="B27" sqref="B27"/>
    </sheetView>
  </sheetViews>
  <sheetFormatPr baseColWidth="10" defaultRowHeight="15"/>
  <cols>
    <col min="1" max="1" width="12.85546875" bestFit="1" customWidth="1"/>
    <col min="2" max="2" width="22.42578125" style="1" customWidth="1"/>
    <col min="4" max="4" width="16.140625" customWidth="1"/>
  </cols>
  <sheetData>
    <row r="2" spans="1:4">
      <c r="A2" s="91" t="s">
        <v>63</v>
      </c>
    </row>
    <row r="4" spans="1:4">
      <c r="A4" s="84" t="s">
        <v>57</v>
      </c>
      <c r="B4" s="84" t="s">
        <v>55</v>
      </c>
      <c r="C4" s="84" t="s">
        <v>56</v>
      </c>
      <c r="D4" s="84" t="s">
        <v>58</v>
      </c>
    </row>
    <row r="5" spans="1:4">
      <c r="A5" s="85">
        <v>100000</v>
      </c>
      <c r="B5" s="86" t="s">
        <v>59</v>
      </c>
      <c r="C5" s="87">
        <v>0.05</v>
      </c>
      <c r="D5" s="89">
        <f>40000*C5</f>
        <v>2000</v>
      </c>
    </row>
    <row r="6" spans="1:4">
      <c r="A6" s="85">
        <v>200000</v>
      </c>
      <c r="B6" s="85">
        <f>0.4*A6</f>
        <v>80000</v>
      </c>
      <c r="C6" s="87">
        <v>0.1</v>
      </c>
      <c r="D6" s="88">
        <f>B6*C6</f>
        <v>8000</v>
      </c>
    </row>
    <row r="7" spans="1:4">
      <c r="A7" s="85">
        <v>300000</v>
      </c>
      <c r="B7" s="85">
        <f>0.4*A7</f>
        <v>120000</v>
      </c>
      <c r="C7" s="87">
        <v>0.3</v>
      </c>
      <c r="D7" s="88">
        <f t="shared" ref="D7:D10" si="0">B7*C7</f>
        <v>36000</v>
      </c>
    </row>
    <row r="8" spans="1:4">
      <c r="A8" s="85">
        <v>400000</v>
      </c>
      <c r="B8" s="85">
        <f t="shared" ref="B8:B10" si="1">0.4*A8</f>
        <v>160000</v>
      </c>
      <c r="C8" s="87">
        <v>0.35</v>
      </c>
      <c r="D8" s="88">
        <f t="shared" si="0"/>
        <v>56000</v>
      </c>
    </row>
    <row r="9" spans="1:4">
      <c r="A9" s="85">
        <v>500000</v>
      </c>
      <c r="B9" s="85">
        <f t="shared" si="1"/>
        <v>200000</v>
      </c>
      <c r="C9" s="87">
        <v>0.15</v>
      </c>
      <c r="D9" s="88">
        <f>B9*C9</f>
        <v>30000</v>
      </c>
    </row>
    <row r="10" spans="1:4">
      <c r="A10" s="85">
        <v>1000000</v>
      </c>
      <c r="B10" s="85">
        <f t="shared" si="1"/>
        <v>400000</v>
      </c>
      <c r="C10" s="87">
        <v>0.05</v>
      </c>
      <c r="D10" s="88">
        <f t="shared" si="0"/>
        <v>20000</v>
      </c>
    </row>
    <row r="11" spans="1:4">
      <c r="D11" s="90">
        <f>SUM(D5:D10)</f>
        <v>152000</v>
      </c>
    </row>
    <row r="13" spans="1:4">
      <c r="A13" t="s">
        <v>60</v>
      </c>
      <c r="B13" s="1" t="s">
        <v>61</v>
      </c>
    </row>
    <row r="15" spans="1:4">
      <c r="A15" t="s">
        <v>62</v>
      </c>
      <c r="D15" s="92">
        <v>352000</v>
      </c>
    </row>
    <row r="17" spans="1:5">
      <c r="A17" s="91" t="s">
        <v>64</v>
      </c>
    </row>
    <row r="19" spans="1:5">
      <c r="A19" t="s">
        <v>65</v>
      </c>
      <c r="C19" t="s">
        <v>66</v>
      </c>
      <c r="E19" s="92">
        <v>1</v>
      </c>
    </row>
    <row r="20" spans="1:5">
      <c r="A20" t="s">
        <v>67</v>
      </c>
      <c r="C20" t="s">
        <v>68</v>
      </c>
      <c r="E20" s="92">
        <v>300000</v>
      </c>
    </row>
    <row r="21" spans="1:5">
      <c r="A21" t="s">
        <v>69</v>
      </c>
      <c r="C21" t="s">
        <v>71</v>
      </c>
      <c r="E21" t="s"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 IND</vt:lpstr>
      <vt:lpstr>CT HA fiches stocks</vt:lpstr>
      <vt:lpstr>CT PROD</vt:lpstr>
      <vt:lpstr>CT REVIENT RESULTAT</vt:lpstr>
      <vt:lpstr>Espérance mathématique+SR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Lanzeray</cp:lastModifiedBy>
  <cp:lastPrinted>2012-03-05T13:41:33Z</cp:lastPrinted>
  <dcterms:created xsi:type="dcterms:W3CDTF">2009-02-25T09:23:20Z</dcterms:created>
  <dcterms:modified xsi:type="dcterms:W3CDTF">2013-04-09T15:52:17Z</dcterms:modified>
</cp:coreProperties>
</file>