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6" i="2"/>
  <c r="I34"/>
  <c r="I33"/>
  <c r="D28"/>
  <c r="D27"/>
  <c r="D20"/>
  <c r="E19"/>
  <c r="D19"/>
  <c r="E17"/>
  <c r="D17"/>
  <c r="E16"/>
  <c r="D16"/>
  <c r="E15"/>
  <c r="D15"/>
  <c r="K10"/>
  <c r="J10"/>
  <c r="K8"/>
  <c r="J8"/>
  <c r="K7"/>
  <c r="J7"/>
  <c r="K6"/>
  <c r="J6"/>
  <c r="E8"/>
  <c r="E9" s="1"/>
  <c r="G41" i="1"/>
  <c r="G39"/>
  <c r="G29"/>
  <c r="G35"/>
  <c r="G30"/>
  <c r="D27"/>
  <c r="D30" s="1"/>
  <c r="D29"/>
  <c r="D28"/>
  <c r="E17"/>
  <c r="D17"/>
  <c r="E9"/>
  <c r="I6" s="1"/>
  <c r="I8" s="1"/>
  <c r="I10" s="1"/>
  <c r="D16" s="1"/>
  <c r="D18" s="1"/>
  <c r="D20" s="1"/>
  <c r="E8"/>
  <c r="J7"/>
  <c r="I7"/>
  <c r="J6"/>
  <c r="J8" s="1"/>
  <c r="J10" s="1"/>
  <c r="E16" s="1"/>
  <c r="E18" s="1"/>
  <c r="E20" s="1"/>
  <c r="D21" l="1"/>
</calcChain>
</file>

<file path=xl/sharedStrings.xml><?xml version="1.0" encoding="utf-8"?>
<sst xmlns="http://schemas.openxmlformats.org/spreadsheetml/2006/main" count="89" uniqueCount="71">
  <si>
    <t>Exercice TOUAMOUTOU</t>
  </si>
  <si>
    <t>1) Coûts achat Matières Premières (MP)</t>
  </si>
  <si>
    <t>2) Coûts de production</t>
  </si>
  <si>
    <t>Eléments</t>
  </si>
  <si>
    <t>Quantité (kg)</t>
  </si>
  <si>
    <t>Valeur (€)</t>
  </si>
  <si>
    <t>Produit A</t>
  </si>
  <si>
    <t>Produit B</t>
  </si>
  <si>
    <t>Achats</t>
  </si>
  <si>
    <t>Matières Premières</t>
  </si>
  <si>
    <t>Frais</t>
  </si>
  <si>
    <t>Frais de Productions</t>
  </si>
  <si>
    <t>Coût total</t>
  </si>
  <si>
    <t>Coûts de production global</t>
  </si>
  <si>
    <t>coût total unitaire</t>
  </si>
  <si>
    <t>Nbre d'unités Fabriques</t>
  </si>
  <si>
    <t>Coût Unitaire</t>
  </si>
  <si>
    <t>3) Coûts de revient et résultat</t>
  </si>
  <si>
    <t>Coûts de production des produits vendus</t>
  </si>
  <si>
    <t>Frais de distributions</t>
  </si>
  <si>
    <t>Total coût de revient</t>
  </si>
  <si>
    <t>Chiffre d'affaire</t>
  </si>
  <si>
    <t>Résultat Analytique</t>
  </si>
  <si>
    <t>Résultat Analytique sur les 2 Produits</t>
  </si>
  <si>
    <t>Produit vendue</t>
  </si>
  <si>
    <t>Produit stockée</t>
  </si>
  <si>
    <t>A :</t>
  </si>
  <si>
    <t>B :</t>
  </si>
  <si>
    <t>Produits d'Exploitation :</t>
  </si>
  <si>
    <t>Total</t>
  </si>
  <si>
    <t>Charges d'Exploitation</t>
  </si>
  <si>
    <t>Achat Matières Premières (MP)</t>
  </si>
  <si>
    <t>Delta Stock</t>
  </si>
  <si>
    <t>Stock à l'étape initiale = 0</t>
  </si>
  <si>
    <t>Stock à l'étape finale = (57325 - 33000)*1€</t>
  </si>
  <si>
    <t>Autres Achats</t>
  </si>
  <si>
    <t>Impôts</t>
  </si>
  <si>
    <t>Salaires et charges</t>
  </si>
  <si>
    <t>Dotations en Amortissements</t>
  </si>
  <si>
    <t>Autres Charges</t>
  </si>
  <si>
    <t>Charges financières</t>
  </si>
  <si>
    <t>Total charges d'exploitation</t>
  </si>
  <si>
    <t>Bénéfice</t>
  </si>
  <si>
    <t>1) Coûts des matières premières</t>
  </si>
  <si>
    <t>Elément</t>
  </si>
  <si>
    <t>Quantité</t>
  </si>
  <si>
    <t>Prix</t>
  </si>
  <si>
    <t>MP</t>
  </si>
  <si>
    <t>Approvisionnement</t>
  </si>
  <si>
    <t>Coût unitaire</t>
  </si>
  <si>
    <t>Produits A</t>
  </si>
  <si>
    <t>Produits B</t>
  </si>
  <si>
    <t>Coûts de productions général</t>
  </si>
  <si>
    <t>Nombre d'unités fabriqués</t>
  </si>
  <si>
    <t>3) Coûts de revient de A et B vendus</t>
  </si>
  <si>
    <t>Coûts de productions</t>
  </si>
  <si>
    <t>Frais production</t>
  </si>
  <si>
    <t>Frais distributions</t>
  </si>
  <si>
    <t>Total des coûts</t>
  </si>
  <si>
    <t>On vérifie par la comptabilité générale</t>
  </si>
  <si>
    <t>Produits d'exploitation</t>
  </si>
  <si>
    <t>Produits stockés</t>
  </si>
  <si>
    <t>Charges d'exploitation</t>
  </si>
  <si>
    <t>Achat MP</t>
  </si>
  <si>
    <t>Services Extérieurs</t>
  </si>
  <si>
    <t>Autres services</t>
  </si>
  <si>
    <t>Charges Personnels</t>
  </si>
  <si>
    <t>Autres charges</t>
  </si>
  <si>
    <t>Charges Financière</t>
  </si>
  <si>
    <t>Dotation</t>
  </si>
  <si>
    <t>Stock final</t>
  </si>
</sst>
</file>

<file path=xl/styles.xml><?xml version="1.0" encoding="utf-8"?>
<styleSheet xmlns="http://schemas.openxmlformats.org/spreadsheetml/2006/main">
  <numFmts count="2">
    <numFmt numFmtId="164" formatCode="#,##0.00\ [$€-40C];[Red]\-#,##0.00\ [$€-40C]"/>
    <numFmt numFmtId="165" formatCode="#,##0.00\ &quot;€&quot;"/>
  </numFmts>
  <fonts count="6">
    <font>
      <sz val="10"/>
      <name val="Lohit Hindi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  <charset val="1"/>
    </font>
    <font>
      <sz val="10"/>
      <color rgb="FFFF0000"/>
      <name val="Arial"/>
      <family val="2"/>
    </font>
    <font>
      <b/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/>
    </xf>
    <xf numFmtId="165" fontId="1" fillId="0" borderId="3" xfId="0" applyNumberFormat="1" applyFont="1" applyBorder="1"/>
    <xf numFmtId="165" fontId="4" fillId="0" borderId="3" xfId="0" applyNumberFormat="1" applyFont="1" applyBorder="1"/>
    <xf numFmtId="165" fontId="5" fillId="0" borderId="3" xfId="0" applyNumberFormat="1" applyFont="1" applyBorder="1"/>
    <xf numFmtId="164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opLeftCell="A10" zoomScaleNormal="100" zoomScalePageLayoutView="60" workbookViewId="0">
      <selection activeCell="G29" sqref="G29"/>
    </sheetView>
  </sheetViews>
  <sheetFormatPr baseColWidth="10" defaultRowHeight="12.75"/>
  <cols>
    <col min="1" max="2" width="10.42578125"/>
    <col min="3" max="3" width="35.140625" bestFit="1" customWidth="1"/>
    <col min="4" max="4" width="11.7109375" bestFit="1" customWidth="1"/>
    <col min="5" max="5" width="10.7109375" bestFit="1" customWidth="1"/>
    <col min="6" max="6" width="36.7109375" bestFit="1" customWidth="1"/>
    <col min="7" max="7" width="11.7109375" bestFit="1" customWidth="1"/>
    <col min="8" max="8" width="26.140625"/>
    <col min="9" max="1025" width="10.42578125"/>
  </cols>
  <sheetData>
    <row r="1" spans="1:10" ht="20.25">
      <c r="A1" s="1" t="s">
        <v>0</v>
      </c>
    </row>
    <row r="3" spans="1:10">
      <c r="B3" t="s">
        <v>1</v>
      </c>
      <c r="G3" t="s">
        <v>2</v>
      </c>
    </row>
    <row r="5" spans="1:10">
      <c r="C5" s="2" t="s">
        <v>3</v>
      </c>
      <c r="D5" s="2" t="s">
        <v>4</v>
      </c>
      <c r="E5" s="2" t="s">
        <v>5</v>
      </c>
      <c r="H5" s="2" t="s">
        <v>3</v>
      </c>
      <c r="I5" s="2" t="s">
        <v>6</v>
      </c>
      <c r="J5" s="2" t="s">
        <v>7</v>
      </c>
    </row>
    <row r="6" spans="1:10">
      <c r="C6" s="2" t="s">
        <v>8</v>
      </c>
      <c r="D6" s="8">
        <v>57325</v>
      </c>
      <c r="E6" s="3">
        <v>55000</v>
      </c>
      <c r="H6" s="2" t="s">
        <v>9</v>
      </c>
      <c r="I6" s="4">
        <f>11000*E9</f>
        <v>11000</v>
      </c>
      <c r="J6" s="3">
        <f>22000*E9</f>
        <v>22000</v>
      </c>
    </row>
    <row r="7" spans="1:10">
      <c r="C7" s="2" t="s">
        <v>10</v>
      </c>
      <c r="D7" s="2">
        <v>1</v>
      </c>
      <c r="E7" s="5">
        <v>2325</v>
      </c>
      <c r="H7" s="2" t="s">
        <v>11</v>
      </c>
      <c r="I7" s="3">
        <f>39525 * 1/3</f>
        <v>13175</v>
      </c>
      <c r="J7" s="5">
        <f>39525 * 2/3</f>
        <v>26350</v>
      </c>
    </row>
    <row r="8" spans="1:10">
      <c r="C8" s="2" t="s">
        <v>12</v>
      </c>
      <c r="D8" s="2"/>
      <c r="E8" s="3">
        <f>E6+E7</f>
        <v>57325</v>
      </c>
      <c r="H8" s="2" t="s">
        <v>13</v>
      </c>
      <c r="I8" s="3">
        <f>SUM(I6:I7)</f>
        <v>24175</v>
      </c>
      <c r="J8" s="3">
        <f>SUM(J6:J7)</f>
        <v>48350</v>
      </c>
    </row>
    <row r="9" spans="1:10">
      <c r="C9" s="2" t="s">
        <v>14</v>
      </c>
      <c r="D9" s="2"/>
      <c r="E9" s="3">
        <f>E8/D6</f>
        <v>1</v>
      </c>
      <c r="H9" s="2" t="s">
        <v>15</v>
      </c>
      <c r="I9" s="3">
        <v>1000</v>
      </c>
      <c r="J9" s="3">
        <v>10000</v>
      </c>
    </row>
    <row r="10" spans="1:10">
      <c r="H10" s="2" t="s">
        <v>16</v>
      </c>
      <c r="I10" s="3">
        <f>I8/I9</f>
        <v>24.175000000000001</v>
      </c>
      <c r="J10" s="3">
        <f>J8/J9</f>
        <v>4.835</v>
      </c>
    </row>
    <row r="13" spans="1:10">
      <c r="B13" t="s">
        <v>17</v>
      </c>
    </row>
    <row r="15" spans="1:10">
      <c r="C15" s="2" t="s">
        <v>3</v>
      </c>
      <c r="D15" s="2" t="s">
        <v>6</v>
      </c>
      <c r="E15" s="2" t="s">
        <v>7</v>
      </c>
    </row>
    <row r="16" spans="1:10">
      <c r="C16" s="2" t="s">
        <v>18</v>
      </c>
      <c r="D16" s="4">
        <f>800*I10</f>
        <v>19340</v>
      </c>
      <c r="E16" s="3">
        <f>5000*J10</f>
        <v>24175</v>
      </c>
    </row>
    <row r="17" spans="2:7">
      <c r="C17" s="2" t="s">
        <v>19</v>
      </c>
      <c r="D17" s="3">
        <f>27650 * 1/2</f>
        <v>13825</v>
      </c>
      <c r="E17" s="3">
        <f>27650 * 1/2</f>
        <v>13825</v>
      </c>
    </row>
    <row r="18" spans="2:7">
      <c r="C18" s="2" t="s">
        <v>20</v>
      </c>
      <c r="D18" s="3">
        <f>SUM(D16:D17)</f>
        <v>33165</v>
      </c>
      <c r="E18" s="3">
        <f>SUM(E16:E17)</f>
        <v>38000</v>
      </c>
    </row>
    <row r="19" spans="2:7">
      <c r="C19" s="2" t="s">
        <v>21</v>
      </c>
      <c r="D19" s="3">
        <v>30000</v>
      </c>
      <c r="E19" s="3">
        <v>45000</v>
      </c>
    </row>
    <row r="20" spans="2:7">
      <c r="C20" s="2" t="s">
        <v>22</v>
      </c>
      <c r="D20" s="6">
        <f>D19-D18</f>
        <v>-3165</v>
      </c>
      <c r="E20" s="6">
        <f>E19-E18</f>
        <v>7000</v>
      </c>
    </row>
    <row r="21" spans="2:7">
      <c r="C21" s="2" t="s">
        <v>23</v>
      </c>
      <c r="D21" s="12">
        <f>D20+E20</f>
        <v>3835</v>
      </c>
      <c r="E21" s="12"/>
    </row>
    <row r="24" spans="2:7">
      <c r="B24" t="s">
        <v>28</v>
      </c>
      <c r="F24" t="s">
        <v>30</v>
      </c>
    </row>
    <row r="25" spans="2:7" ht="15" customHeight="1"/>
    <row r="26" spans="2:7">
      <c r="C26" s="7" t="s">
        <v>24</v>
      </c>
      <c r="D26" s="9">
        <v>75000</v>
      </c>
      <c r="F26" s="7" t="s">
        <v>31</v>
      </c>
      <c r="G26" s="9">
        <v>55000</v>
      </c>
    </row>
    <row r="27" spans="2:7">
      <c r="C27" s="7" t="s">
        <v>25</v>
      </c>
      <c r="D27" s="9">
        <f>SUM(D28:D29)</f>
        <v>29010</v>
      </c>
      <c r="F27" s="7" t="s">
        <v>32</v>
      </c>
      <c r="G27" s="9"/>
    </row>
    <row r="28" spans="2:7">
      <c r="C28" s="7" t="s">
        <v>26</v>
      </c>
      <c r="D28" s="9">
        <f>(1000-800)*24.175</f>
        <v>4835</v>
      </c>
      <c r="F28" s="7" t="s">
        <v>33</v>
      </c>
      <c r="G28" s="9"/>
    </row>
    <row r="29" spans="2:7">
      <c r="C29" s="7" t="s">
        <v>27</v>
      </c>
      <c r="D29" s="9">
        <f>(10000-5000)*4.835</f>
        <v>24175</v>
      </c>
      <c r="F29" s="7" t="s">
        <v>34</v>
      </c>
      <c r="G29" s="10">
        <f>-(57325-33000)*1</f>
        <v>-24325</v>
      </c>
    </row>
    <row r="30" spans="2:7">
      <c r="C30" s="7" t="s">
        <v>29</v>
      </c>
      <c r="D30" s="9">
        <f>SUM(D26:D27)</f>
        <v>104010</v>
      </c>
      <c r="F30" s="7" t="s">
        <v>35</v>
      </c>
      <c r="G30" s="9">
        <f>20000+23000</f>
        <v>43000</v>
      </c>
    </row>
    <row r="31" spans="2:7">
      <c r="F31" s="7" t="s">
        <v>36</v>
      </c>
      <c r="G31" s="9">
        <v>5000</v>
      </c>
    </row>
    <row r="32" spans="2:7">
      <c r="F32" s="7" t="s">
        <v>37</v>
      </c>
      <c r="G32" s="9">
        <v>10000</v>
      </c>
    </row>
    <row r="33" spans="6:7">
      <c r="F33" s="7" t="s">
        <v>38</v>
      </c>
      <c r="G33" s="9">
        <v>8000</v>
      </c>
    </row>
    <row r="34" spans="6:7">
      <c r="F34" s="7" t="s">
        <v>39</v>
      </c>
      <c r="G34" s="9">
        <v>3000</v>
      </c>
    </row>
    <row r="35" spans="6:7">
      <c r="F35" s="7" t="s">
        <v>29</v>
      </c>
      <c r="G35" s="9">
        <f>SUM(G26:G34)</f>
        <v>99675</v>
      </c>
    </row>
    <row r="37" spans="6:7">
      <c r="F37" s="7" t="s">
        <v>40</v>
      </c>
      <c r="G37" s="9">
        <v>500</v>
      </c>
    </row>
    <row r="39" spans="6:7">
      <c r="F39" s="7" t="s">
        <v>41</v>
      </c>
      <c r="G39" s="9">
        <f>G35+G37</f>
        <v>100175</v>
      </c>
    </row>
    <row r="41" spans="6:7">
      <c r="F41" s="7" t="s">
        <v>42</v>
      </c>
      <c r="G41" s="11">
        <f>D30-G39</f>
        <v>3835</v>
      </c>
    </row>
  </sheetData>
  <mergeCells count="1">
    <mergeCell ref="D21:E21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K36"/>
  <sheetViews>
    <sheetView tabSelected="1" topLeftCell="A7" zoomScaleNormal="100" zoomScalePageLayoutView="60" workbookViewId="0">
      <selection activeCell="I37" sqref="I37"/>
    </sheetView>
  </sheetViews>
  <sheetFormatPr baseColWidth="10" defaultRowHeight="12.75"/>
  <cols>
    <col min="1" max="1" width="32.42578125" bestFit="1" customWidth="1"/>
    <col min="2" max="2" width="10.42578125"/>
    <col min="3" max="3" width="18.7109375" bestFit="1" customWidth="1"/>
    <col min="4" max="7" width="10.42578125"/>
    <col min="8" max="8" width="17.85546875" bestFit="1" customWidth="1"/>
    <col min="9" max="9" width="25.42578125" bestFit="1" customWidth="1"/>
    <col min="10" max="1025" width="10.42578125"/>
  </cols>
  <sheetData>
    <row r="3" spans="2:11">
      <c r="B3" s="13" t="s">
        <v>43</v>
      </c>
      <c r="C3" s="13"/>
      <c r="D3" s="13"/>
      <c r="H3" s="13" t="s">
        <v>2</v>
      </c>
      <c r="I3" s="13"/>
    </row>
    <row r="5" spans="2:11">
      <c r="C5" s="8" t="s">
        <v>44</v>
      </c>
      <c r="D5" s="8" t="s">
        <v>45</v>
      </c>
      <c r="E5" s="8" t="s">
        <v>46</v>
      </c>
      <c r="I5" t="s">
        <v>44</v>
      </c>
      <c r="J5" t="s">
        <v>6</v>
      </c>
      <c r="K5" t="s">
        <v>7</v>
      </c>
    </row>
    <row r="6" spans="2:11">
      <c r="C6" t="s">
        <v>47</v>
      </c>
      <c r="D6">
        <v>57325</v>
      </c>
      <c r="E6">
        <v>55000</v>
      </c>
      <c r="I6" t="s">
        <v>47</v>
      </c>
      <c r="J6">
        <f>11000*E9</f>
        <v>11000</v>
      </c>
      <c r="K6">
        <f>22000*E9</f>
        <v>22000</v>
      </c>
    </row>
    <row r="7" spans="2:11">
      <c r="C7" t="s">
        <v>48</v>
      </c>
      <c r="D7">
        <v>1</v>
      </c>
      <c r="E7">
        <v>2325</v>
      </c>
      <c r="I7" t="s">
        <v>56</v>
      </c>
      <c r="J7">
        <f>(39525/3)*E9</f>
        <v>13175</v>
      </c>
      <c r="K7">
        <f>(39525/3)*2*E9</f>
        <v>26350</v>
      </c>
    </row>
    <row r="8" spans="2:11">
      <c r="C8" t="s">
        <v>12</v>
      </c>
      <c r="E8">
        <f>SUM(E6:E7)</f>
        <v>57325</v>
      </c>
      <c r="I8" t="s">
        <v>52</v>
      </c>
      <c r="J8">
        <f>SUM(J6:J7)</f>
        <v>24175</v>
      </c>
      <c r="K8">
        <f>SUM(K6:K7)</f>
        <v>48350</v>
      </c>
    </row>
    <row r="9" spans="2:11">
      <c r="C9" t="s">
        <v>49</v>
      </c>
      <c r="E9">
        <f>E8/D6</f>
        <v>1</v>
      </c>
      <c r="I9" t="s">
        <v>53</v>
      </c>
      <c r="J9">
        <v>1000</v>
      </c>
      <c r="K9">
        <v>10000</v>
      </c>
    </row>
    <row r="10" spans="2:11">
      <c r="I10" t="s">
        <v>49</v>
      </c>
      <c r="J10">
        <f>J8/J9</f>
        <v>24.175000000000001</v>
      </c>
      <c r="K10">
        <f>K8/K9</f>
        <v>4.835</v>
      </c>
    </row>
    <row r="12" spans="2:11">
      <c r="B12" t="s">
        <v>54</v>
      </c>
    </row>
    <row r="14" spans="2:11">
      <c r="C14" t="s">
        <v>44</v>
      </c>
      <c r="D14" t="s">
        <v>6</v>
      </c>
      <c r="E14" t="s">
        <v>7</v>
      </c>
    </row>
    <row r="15" spans="2:11">
      <c r="C15" t="s">
        <v>55</v>
      </c>
      <c r="D15">
        <f>800*J10</f>
        <v>19340</v>
      </c>
      <c r="E15">
        <f>K10*5000</f>
        <v>24175</v>
      </c>
    </row>
    <row r="16" spans="2:11">
      <c r="C16" t="s">
        <v>57</v>
      </c>
      <c r="D16">
        <f>27650/2</f>
        <v>13825</v>
      </c>
      <c r="E16">
        <f>27650/2</f>
        <v>13825</v>
      </c>
    </row>
    <row r="17" spans="1:9">
      <c r="C17" t="s">
        <v>58</v>
      </c>
      <c r="D17">
        <f>SUM(D15:D16)</f>
        <v>33165</v>
      </c>
      <c r="E17">
        <f>SUM(E15:E16)</f>
        <v>38000</v>
      </c>
    </row>
    <row r="18" spans="1:9">
      <c r="C18" t="s">
        <v>21</v>
      </c>
      <c r="D18">
        <v>30000</v>
      </c>
      <c r="E18">
        <v>45000</v>
      </c>
    </row>
    <row r="19" spans="1:9">
      <c r="D19">
        <f>D18-D17</f>
        <v>-3165</v>
      </c>
      <c r="E19">
        <f>E18-E17</f>
        <v>7000</v>
      </c>
    </row>
    <row r="20" spans="1:9">
      <c r="D20" s="13">
        <f>E19+D19</f>
        <v>3835</v>
      </c>
      <c r="E20" s="13"/>
    </row>
    <row r="22" spans="1:9">
      <c r="A22" t="s">
        <v>59</v>
      </c>
    </row>
    <row r="23" spans="1:9">
      <c r="B23" t="s">
        <v>60</v>
      </c>
      <c r="G23" t="s">
        <v>62</v>
      </c>
    </row>
    <row r="25" spans="1:9">
      <c r="C25" t="s">
        <v>50</v>
      </c>
      <c r="D25">
        <v>30000</v>
      </c>
      <c r="H25" t="s">
        <v>63</v>
      </c>
      <c r="I25">
        <v>55000</v>
      </c>
    </row>
    <row r="26" spans="1:9">
      <c r="C26" t="s">
        <v>51</v>
      </c>
      <c r="D26">
        <v>45000</v>
      </c>
      <c r="H26" t="s">
        <v>64</v>
      </c>
      <c r="I26">
        <v>20000</v>
      </c>
    </row>
    <row r="27" spans="1:9">
      <c r="C27" t="s">
        <v>61</v>
      </c>
      <c r="D27">
        <f>200*J10+5000*K10</f>
        <v>29010</v>
      </c>
      <c r="H27" t="s">
        <v>65</v>
      </c>
      <c r="I27">
        <v>23000</v>
      </c>
    </row>
    <row r="28" spans="1:9">
      <c r="D28">
        <f>SUM(D25:D27)</f>
        <v>104010</v>
      </c>
      <c r="H28" t="s">
        <v>36</v>
      </c>
      <c r="I28">
        <v>5000</v>
      </c>
    </row>
    <row r="29" spans="1:9">
      <c r="H29" t="s">
        <v>66</v>
      </c>
      <c r="I29">
        <v>10000</v>
      </c>
    </row>
    <row r="30" spans="1:9">
      <c r="H30" t="s">
        <v>67</v>
      </c>
      <c r="I30">
        <v>3000</v>
      </c>
    </row>
    <row r="31" spans="1:9">
      <c r="H31" t="s">
        <v>68</v>
      </c>
      <c r="I31">
        <v>500</v>
      </c>
    </row>
    <row r="32" spans="1:9">
      <c r="H32" t="s">
        <v>69</v>
      </c>
      <c r="I32">
        <v>8000</v>
      </c>
    </row>
    <row r="33" spans="8:9">
      <c r="H33" t="s">
        <v>70</v>
      </c>
      <c r="I33">
        <f>((J6+K6)-57325)</f>
        <v>-24325</v>
      </c>
    </row>
    <row r="34" spans="8:9">
      <c r="I34">
        <f>SUM(I25:I33)</f>
        <v>100175</v>
      </c>
    </row>
    <row r="36" spans="8:9">
      <c r="H36" t="s">
        <v>42</v>
      </c>
      <c r="I36">
        <f>D28-I34</f>
        <v>3835</v>
      </c>
    </row>
  </sheetData>
  <mergeCells count="3">
    <mergeCell ref="B3:D3"/>
    <mergeCell ref="H3:I3"/>
    <mergeCell ref="D20:E20"/>
  </mergeCells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baseColWidth="10" defaultRowHeight="12.75"/>
  <cols>
    <col min="1" max="1025" width="10.42578125"/>
  </cols>
  <sheetData/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OpenOffice.org/3.2$Linux OpenOffice.org_project/320m19$Build-9505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</dc:creator>
  <cp:lastModifiedBy>Administrator</cp:lastModifiedBy>
  <cp:revision>0</cp:revision>
  <dcterms:created xsi:type="dcterms:W3CDTF">2011-01-19T16:53:57Z</dcterms:created>
  <dcterms:modified xsi:type="dcterms:W3CDTF">2011-04-05T21:13:59Z</dcterms:modified>
</cp:coreProperties>
</file>