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844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5" i="1"/>
  <c r="C7"/>
  <c r="C104"/>
  <c r="C103"/>
  <c r="D102"/>
  <c r="C102"/>
  <c r="D101"/>
  <c r="C101"/>
  <c r="D100"/>
  <c r="C99"/>
  <c r="D96"/>
  <c r="C96"/>
  <c r="C94"/>
  <c r="C93"/>
  <c r="E80"/>
  <c r="E82"/>
  <c r="D82"/>
  <c r="E81"/>
  <c r="C81"/>
  <c r="D81"/>
  <c r="C80"/>
  <c r="E89"/>
  <c r="D93" s="1"/>
  <c r="C88"/>
  <c r="C90" s="1"/>
  <c r="E90" s="1"/>
  <c r="E87"/>
  <c r="E86"/>
  <c r="E88" s="1"/>
  <c r="E79"/>
  <c r="C77"/>
  <c r="C79" s="1"/>
  <c r="C83" s="1"/>
  <c r="C78"/>
  <c r="D77"/>
  <c r="E69"/>
  <c r="E72"/>
  <c r="E71"/>
  <c r="E70"/>
  <c r="E64"/>
  <c r="E62"/>
  <c r="E55"/>
  <c r="E52"/>
  <c r="E44"/>
  <c r="E33"/>
  <c r="C38"/>
  <c r="E36"/>
  <c r="C35"/>
  <c r="C39" s="1"/>
  <c r="C28"/>
  <c r="E26"/>
  <c r="C25"/>
  <c r="E23"/>
  <c r="F18"/>
  <c r="C18"/>
  <c r="E16"/>
  <c r="K7"/>
  <c r="K8" s="1"/>
  <c r="J7"/>
  <c r="J6"/>
  <c r="I7"/>
  <c r="I6"/>
  <c r="H7"/>
  <c r="H6"/>
  <c r="G7"/>
  <c r="G6"/>
  <c r="E10"/>
  <c r="F7"/>
  <c r="F6"/>
  <c r="E7"/>
  <c r="E6"/>
  <c r="C8"/>
  <c r="D6"/>
  <c r="D8" s="1"/>
  <c r="C29" l="1"/>
  <c r="G8"/>
  <c r="G11" s="1"/>
  <c r="D53" s="1"/>
  <c r="E53" s="1"/>
  <c r="H8"/>
  <c r="H11" s="1"/>
  <c r="D63" s="1"/>
  <c r="E63" s="1"/>
  <c r="E65" s="1"/>
  <c r="I8"/>
  <c r="I11" s="1"/>
  <c r="D73" s="1"/>
  <c r="E73" s="1"/>
  <c r="E74" s="1"/>
  <c r="D74" s="1"/>
  <c r="D78" s="1"/>
  <c r="D83" s="1"/>
  <c r="E83" s="1"/>
  <c r="J8"/>
  <c r="E8"/>
  <c r="E11" s="1"/>
  <c r="F8"/>
  <c r="F11" s="1"/>
  <c r="D45" l="1"/>
  <c r="E45" s="1"/>
  <c r="G18"/>
  <c r="D18"/>
  <c r="G19" l="1"/>
  <c r="H18"/>
  <c r="H19" s="1"/>
  <c r="E18"/>
  <c r="E19" s="1"/>
  <c r="D19"/>
  <c r="D39" l="1"/>
  <c r="E39" s="1"/>
  <c r="D34"/>
  <c r="E34" s="1"/>
  <c r="E35" s="1"/>
  <c r="D37"/>
  <c r="E37" s="1"/>
  <c r="E38" s="1"/>
  <c r="E51" s="1"/>
  <c r="D29"/>
  <c r="E29" s="1"/>
  <c r="D27"/>
  <c r="E27" s="1"/>
  <c r="E28" s="1"/>
  <c r="E43" s="1"/>
  <c r="E46" s="1"/>
  <c r="E50" s="1"/>
  <c r="E54" s="1"/>
  <c r="E57" s="1"/>
  <c r="D24"/>
  <c r="E24" s="1"/>
  <c r="E25" s="1"/>
  <c r="G39" l="1"/>
  <c r="G29"/>
</calcChain>
</file>

<file path=xl/sharedStrings.xml><?xml version="1.0" encoding="utf-8"?>
<sst xmlns="http://schemas.openxmlformats.org/spreadsheetml/2006/main" count="167" uniqueCount="78">
  <si>
    <t>Totaux</t>
  </si>
  <si>
    <t>Centre Auxiliaire</t>
  </si>
  <si>
    <t>Centre Principal</t>
  </si>
  <si>
    <t>Gestion Personnelle</t>
  </si>
  <si>
    <t>Gestion Matérielle</t>
  </si>
  <si>
    <t>Approvisionnement</t>
  </si>
  <si>
    <t>Atelier A1</t>
  </si>
  <si>
    <t>Atelier A2</t>
  </si>
  <si>
    <t>Atelier A3</t>
  </si>
  <si>
    <t>Atelier A4</t>
  </si>
  <si>
    <t>Dist</t>
  </si>
  <si>
    <t>Admin</t>
  </si>
  <si>
    <t>Soit Gestion Matérielle (GM) = X</t>
  </si>
  <si>
    <t>Soit Gestion Personnelle (GP) = Y</t>
  </si>
  <si>
    <t>D'où :</t>
  </si>
  <si>
    <t>X = 540 + 0.05Y</t>
  </si>
  <si>
    <t>Y = 665 + 0,1X</t>
  </si>
  <si>
    <t>Y = 723</t>
  </si>
  <si>
    <t>X = 576</t>
  </si>
  <si>
    <t>Kg de MP achetée</t>
  </si>
  <si>
    <t>Tableau charges indirectes</t>
  </si>
  <si>
    <t>Kg de MP consommé</t>
  </si>
  <si>
    <t>Nombre d'unité d'œuvre</t>
  </si>
  <si>
    <t>Coût d'unité d'œuvre</t>
  </si>
  <si>
    <t>Kg Sous-Produit obtenu</t>
  </si>
  <si>
    <t>m^3 déchets traîtés</t>
  </si>
  <si>
    <t>Heure de MOD</t>
  </si>
  <si>
    <t>Coût d'achat</t>
  </si>
  <si>
    <t>MP1</t>
  </si>
  <si>
    <t>MP2</t>
  </si>
  <si>
    <t>Quantité</t>
  </si>
  <si>
    <t>Somme</t>
  </si>
  <si>
    <t>Coût Unitaire</t>
  </si>
  <si>
    <t>Prix d'achat</t>
  </si>
  <si>
    <t>Frais directs</t>
  </si>
  <si>
    <t>-</t>
  </si>
  <si>
    <t>Frais indirects</t>
  </si>
  <si>
    <t>Stock initial</t>
  </si>
  <si>
    <t>Total</t>
  </si>
  <si>
    <t>Consommation Lot 1</t>
  </si>
  <si>
    <t>Consommation Lot 2</t>
  </si>
  <si>
    <t>Stock  théorique</t>
  </si>
  <si>
    <t xml:space="preserve">Vérification : </t>
  </si>
  <si>
    <t>Voir FIFO</t>
  </si>
  <si>
    <t>Coût de Prod</t>
  </si>
  <si>
    <t>?</t>
  </si>
  <si>
    <t>Matières MP1 consommées</t>
  </si>
  <si>
    <t>MOD dans l'atelier</t>
  </si>
  <si>
    <t>Charges indirects</t>
  </si>
  <si>
    <t>Matières MP2 consommées</t>
  </si>
  <si>
    <t>Coût de production P1</t>
  </si>
  <si>
    <t>en cours de début</t>
  </si>
  <si>
    <t>en cours de fin</t>
  </si>
  <si>
    <t>Coût de production à la sortie</t>
  </si>
  <si>
    <t>Flux de PF : 58648 / Flux de SP : 525</t>
  </si>
  <si>
    <t>Gain</t>
  </si>
  <si>
    <t>Coût de production PF / A2</t>
  </si>
  <si>
    <t>Consommation</t>
  </si>
  <si>
    <t>Produits Chimiques</t>
  </si>
  <si>
    <t>Charges indirectes</t>
  </si>
  <si>
    <t>Fiche de stocks</t>
  </si>
  <si>
    <t>Stock 1</t>
  </si>
  <si>
    <t>Entrées</t>
  </si>
  <si>
    <t>Disponible</t>
  </si>
  <si>
    <t>Ventes</t>
  </si>
  <si>
    <t>Produits Finis</t>
  </si>
  <si>
    <t>Stock Final</t>
  </si>
  <si>
    <t>Sous-produit</t>
  </si>
  <si>
    <t>Coût de revient</t>
  </si>
  <si>
    <t>Coût de Production</t>
  </si>
  <si>
    <t>MOD</t>
  </si>
  <si>
    <t>Centre distant</t>
  </si>
  <si>
    <t>Résultat Analytique</t>
  </si>
  <si>
    <t>Sous-Produits</t>
  </si>
  <si>
    <t>Produits Finis (PF)</t>
  </si>
  <si>
    <t>Sous-Produits (SP)</t>
  </si>
  <si>
    <t>Résultat</t>
  </si>
  <si>
    <t>Administration</t>
  </si>
</sst>
</file>

<file path=xl/styles.xml><?xml version="1.0" encoding="utf-8"?>
<styleSheet xmlns="http://schemas.openxmlformats.org/spreadsheetml/2006/main">
  <numFmts count="4">
    <numFmt numFmtId="7" formatCode="#,##0.00\ &quot;€&quot;;\-#,##0.00\ &quot;€&quot;"/>
    <numFmt numFmtId="164" formatCode="#,##0.00\ &quot;€&quot;"/>
    <numFmt numFmtId="165" formatCode="#,##0.000\ _€"/>
    <numFmt numFmtId="166" formatCode="#,##0.000\ &quot;€&quot;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7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7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1" fillId="0" borderId="1" xfId="0" applyFont="1" applyFill="1" applyBorder="1"/>
    <xf numFmtId="7" fontId="1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/>
    <xf numFmtId="0" fontId="7" fillId="0" borderId="1" xfId="0" applyFont="1" applyFill="1" applyBorder="1" applyAlignment="1"/>
    <xf numFmtId="164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4"/>
  <sheetViews>
    <sheetView tabSelected="1" topLeftCell="C1" workbookViewId="0">
      <selection activeCell="C9" sqref="C9:D9"/>
    </sheetView>
  </sheetViews>
  <sheetFormatPr baseColWidth="10" defaultRowHeight="15"/>
  <cols>
    <col min="1" max="1" width="34.5703125" bestFit="1" customWidth="1"/>
    <col min="2" max="2" width="28.85546875" bestFit="1" customWidth="1"/>
    <col min="3" max="3" width="18.85546875" bestFit="1" customWidth="1"/>
    <col min="4" max="4" width="19.28515625" bestFit="1" customWidth="1"/>
    <col min="5" max="5" width="19" bestFit="1" customWidth="1"/>
    <col min="6" max="6" width="19.42578125" bestFit="1" customWidth="1"/>
    <col min="7" max="7" width="15.28515625" bestFit="1" customWidth="1"/>
    <col min="8" max="8" width="22.140625" bestFit="1" customWidth="1"/>
    <col min="9" max="9" width="18.28515625" bestFit="1" customWidth="1"/>
    <col min="10" max="11" width="15.28515625" bestFit="1" customWidth="1"/>
  </cols>
  <sheetData>
    <row r="1" spans="1:11" ht="21">
      <c r="A1" s="12" t="s">
        <v>20</v>
      </c>
    </row>
    <row r="3" spans="1:11" ht="21">
      <c r="B3" s="24" t="s">
        <v>0</v>
      </c>
      <c r="C3" s="2" t="s">
        <v>1</v>
      </c>
      <c r="D3" s="2" t="s">
        <v>1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</row>
    <row r="4" spans="1:11">
      <c r="B4" s="2"/>
      <c r="C4" s="2" t="s">
        <v>4</v>
      </c>
      <c r="D4" s="2" t="s">
        <v>3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</row>
    <row r="5" spans="1:11">
      <c r="B5" s="3">
        <f>SUM(C5:K5)</f>
        <v>14355</v>
      </c>
      <c r="C5" s="3">
        <v>540</v>
      </c>
      <c r="D5" s="3">
        <v>665</v>
      </c>
      <c r="E5" s="3">
        <v>300</v>
      </c>
      <c r="F5" s="3">
        <v>5700</v>
      </c>
      <c r="G5" s="3">
        <v>2850</v>
      </c>
      <c r="H5" s="3">
        <v>2150</v>
      </c>
      <c r="I5" s="3">
        <v>720</v>
      </c>
      <c r="J5" s="3">
        <v>430</v>
      </c>
      <c r="K5" s="3">
        <v>1000</v>
      </c>
    </row>
    <row r="6" spans="1:11">
      <c r="B6" s="3"/>
      <c r="C6" s="4">
        <v>-576</v>
      </c>
      <c r="D6" s="4">
        <f>-C6*0.1</f>
        <v>57.6</v>
      </c>
      <c r="E6" s="4">
        <f>-C6*0.25</f>
        <v>144</v>
      </c>
      <c r="F6" s="4">
        <f>0.2*-C6</f>
        <v>115.2</v>
      </c>
      <c r="G6" s="4">
        <f>0.2*-C6</f>
        <v>115.2</v>
      </c>
      <c r="H6" s="4">
        <f>0.05*-C6</f>
        <v>28.8</v>
      </c>
      <c r="I6" s="4">
        <f>0.05*-C6</f>
        <v>28.8</v>
      </c>
      <c r="J6" s="4">
        <f>0.15*-C6</f>
        <v>86.399999999999991</v>
      </c>
      <c r="K6" s="4">
        <v>0</v>
      </c>
    </row>
    <row r="7" spans="1:11">
      <c r="B7" s="2"/>
      <c r="C7" s="4">
        <f>-D7*0.05</f>
        <v>36.15</v>
      </c>
      <c r="D7" s="4">
        <v>-723</v>
      </c>
      <c r="E7" s="4">
        <f>0.15*-D7</f>
        <v>108.45</v>
      </c>
      <c r="F7" s="4">
        <f>0.25*-D7</f>
        <v>180.75</v>
      </c>
      <c r="G7" s="4">
        <f>0.25*-D7</f>
        <v>180.75</v>
      </c>
      <c r="H7" s="4">
        <f>0.05*-D7</f>
        <v>36.15</v>
      </c>
      <c r="I7" s="4">
        <f>0.1*-D7</f>
        <v>72.3</v>
      </c>
      <c r="J7" s="4">
        <f>0.1*-D7</f>
        <v>72.3</v>
      </c>
      <c r="K7" s="4">
        <f>0.05*-D7</f>
        <v>36.15</v>
      </c>
    </row>
    <row r="8" spans="1:11">
      <c r="B8" s="2"/>
      <c r="C8" s="7">
        <f t="shared" ref="C8:K8" si="0">SUM(C5:C7)</f>
        <v>0.14999999999999858</v>
      </c>
      <c r="D8" s="8">
        <f t="shared" si="0"/>
        <v>-0.39999999999997726</v>
      </c>
      <c r="E8" s="8">
        <f t="shared" si="0"/>
        <v>552.45000000000005</v>
      </c>
      <c r="F8" s="8">
        <f t="shared" si="0"/>
        <v>5995.95</v>
      </c>
      <c r="G8" s="8">
        <f t="shared" si="0"/>
        <v>3145.95</v>
      </c>
      <c r="H8" s="8">
        <f t="shared" si="0"/>
        <v>2214.9500000000003</v>
      </c>
      <c r="I8" s="8">
        <f t="shared" si="0"/>
        <v>821.09999999999991</v>
      </c>
      <c r="J8" s="8">
        <f t="shared" si="0"/>
        <v>588.69999999999993</v>
      </c>
      <c r="K8" s="8">
        <f t="shared" si="0"/>
        <v>1036.1500000000001</v>
      </c>
    </row>
    <row r="9" spans="1:11">
      <c r="B9" s="2"/>
      <c r="C9" s="40"/>
      <c r="D9" s="41"/>
      <c r="E9" s="2" t="s">
        <v>19</v>
      </c>
      <c r="F9" s="2" t="s">
        <v>21</v>
      </c>
      <c r="G9" s="2" t="s">
        <v>26</v>
      </c>
      <c r="H9" s="2" t="s">
        <v>24</v>
      </c>
      <c r="I9" s="2" t="s">
        <v>25</v>
      </c>
      <c r="J9" s="42"/>
      <c r="K9" s="43"/>
    </row>
    <row r="10" spans="1:11">
      <c r="C10" s="39" t="s">
        <v>22</v>
      </c>
      <c r="D10" s="39"/>
      <c r="E10" s="2">
        <f>1500 + 2500</f>
        <v>4000</v>
      </c>
      <c r="F10" s="2">
        <v>1400</v>
      </c>
      <c r="G10" s="2">
        <v>1500</v>
      </c>
      <c r="H10" s="2">
        <v>250</v>
      </c>
      <c r="I10" s="2">
        <v>142.5</v>
      </c>
      <c r="J10" s="44"/>
      <c r="K10" s="45"/>
    </row>
    <row r="11" spans="1:11">
      <c r="C11" s="48" t="s">
        <v>23</v>
      </c>
      <c r="D11" s="48"/>
      <c r="E11" s="10">
        <f>E8/E10</f>
        <v>0.1381125</v>
      </c>
      <c r="F11" s="10">
        <f>F8/F10</f>
        <v>4.2828214285714283</v>
      </c>
      <c r="G11" s="10">
        <f>G8/G10</f>
        <v>2.0972999999999997</v>
      </c>
      <c r="H11" s="10">
        <f>H8/H10</f>
        <v>8.8598000000000017</v>
      </c>
      <c r="I11" s="10">
        <f>I8/I10</f>
        <v>5.7621052631578937</v>
      </c>
      <c r="J11" s="46"/>
      <c r="K11" s="47"/>
    </row>
    <row r="13" spans="1:11">
      <c r="J13" t="s">
        <v>12</v>
      </c>
    </row>
    <row r="14" spans="1:11">
      <c r="B14" s="38" t="s">
        <v>27</v>
      </c>
      <c r="C14" s="39" t="s">
        <v>28</v>
      </c>
      <c r="D14" s="39"/>
      <c r="E14" s="39"/>
      <c r="F14" s="39" t="s">
        <v>29</v>
      </c>
      <c r="G14" s="39"/>
      <c r="H14" s="39"/>
      <c r="J14" t="s">
        <v>13</v>
      </c>
    </row>
    <row r="15" spans="1:11">
      <c r="B15" s="38"/>
      <c r="C15" s="2" t="s">
        <v>30</v>
      </c>
      <c r="D15" s="2" t="s">
        <v>32</v>
      </c>
      <c r="E15" s="2" t="s">
        <v>31</v>
      </c>
      <c r="F15" s="2" t="s">
        <v>30</v>
      </c>
      <c r="G15" s="2" t="s">
        <v>32</v>
      </c>
      <c r="H15" s="2" t="s">
        <v>31</v>
      </c>
    </row>
    <row r="16" spans="1:11">
      <c r="B16" s="1" t="s">
        <v>33</v>
      </c>
      <c r="C16" s="2">
        <v>1500</v>
      </c>
      <c r="D16" s="4">
        <v>2.2999999999999998</v>
      </c>
      <c r="E16" s="4">
        <f>C16*D16</f>
        <v>3449.9999999999995</v>
      </c>
      <c r="F16" s="2">
        <v>2500</v>
      </c>
      <c r="G16" s="4">
        <v>8.1999999999999993</v>
      </c>
      <c r="H16" s="4">
        <v>20500</v>
      </c>
      <c r="J16" t="s">
        <v>14</v>
      </c>
    </row>
    <row r="17" spans="1:11">
      <c r="B17" s="1" t="s">
        <v>34</v>
      </c>
      <c r="C17" s="2" t="s">
        <v>35</v>
      </c>
      <c r="D17" s="2" t="s">
        <v>35</v>
      </c>
      <c r="E17" s="2" t="s">
        <v>35</v>
      </c>
      <c r="F17" s="2" t="s">
        <v>35</v>
      </c>
      <c r="G17" s="2" t="s">
        <v>35</v>
      </c>
      <c r="H17" s="2" t="s">
        <v>35</v>
      </c>
      <c r="J17" t="s">
        <v>15</v>
      </c>
      <c r="K17" t="s">
        <v>18</v>
      </c>
    </row>
    <row r="18" spans="1:11">
      <c r="B18" s="1" t="s">
        <v>36</v>
      </c>
      <c r="C18" s="2">
        <f>C16</f>
        <v>1500</v>
      </c>
      <c r="D18" s="9">
        <f>E11</f>
        <v>0.1381125</v>
      </c>
      <c r="E18" s="9">
        <f>C18*D18</f>
        <v>207.16874999999999</v>
      </c>
      <c r="F18" s="2">
        <f>F16</f>
        <v>2500</v>
      </c>
      <c r="G18" s="9">
        <f>E11</f>
        <v>0.1381125</v>
      </c>
      <c r="H18" s="9">
        <f>F18*G18</f>
        <v>345.28125</v>
      </c>
      <c r="J18" t="s">
        <v>16</v>
      </c>
      <c r="K18" t="s">
        <v>17</v>
      </c>
    </row>
    <row r="19" spans="1:11">
      <c r="B19" s="11" t="s">
        <v>0</v>
      </c>
      <c r="C19" s="2">
        <v>1500</v>
      </c>
      <c r="D19" s="19">
        <f>SUM(D16:D18)</f>
        <v>2.4381124999999999</v>
      </c>
      <c r="E19" s="8">
        <f>SUM(E16:E18)</f>
        <v>3657.1687499999994</v>
      </c>
      <c r="F19" s="2">
        <v>2500</v>
      </c>
      <c r="G19" s="9">
        <f>SUM(G16:G18)</f>
        <v>8.3381124999999994</v>
      </c>
      <c r="H19" s="8">
        <f>SUM(H16:H18)</f>
        <v>20845.28125</v>
      </c>
    </row>
    <row r="21" spans="1:11" ht="18.75">
      <c r="A21" t="s">
        <v>43</v>
      </c>
      <c r="B21" s="13"/>
    </row>
    <row r="22" spans="1:11" ht="21">
      <c r="B22" s="24" t="s">
        <v>28</v>
      </c>
      <c r="C22" s="2" t="s">
        <v>30</v>
      </c>
      <c r="D22" s="2" t="s">
        <v>32</v>
      </c>
      <c r="E22" s="2" t="s">
        <v>31</v>
      </c>
    </row>
    <row r="23" spans="1:11">
      <c r="B23" s="2" t="s">
        <v>37</v>
      </c>
      <c r="C23" s="2">
        <v>500</v>
      </c>
      <c r="D23" s="6">
        <v>2</v>
      </c>
      <c r="E23" s="4">
        <f>C23*D23</f>
        <v>1000</v>
      </c>
    </row>
    <row r="24" spans="1:11">
      <c r="B24" s="2" t="s">
        <v>5</v>
      </c>
      <c r="C24" s="2">
        <v>1500</v>
      </c>
      <c r="D24" s="6">
        <f>D19</f>
        <v>2.4381124999999999</v>
      </c>
      <c r="E24" s="4">
        <f>C24*D24</f>
        <v>3657.1687499999998</v>
      </c>
    </row>
    <row r="25" spans="1:11">
      <c r="B25" s="14" t="s">
        <v>38</v>
      </c>
      <c r="C25" s="14">
        <f>SUM(C23:C24)</f>
        <v>2000</v>
      </c>
      <c r="D25" s="20" t="s">
        <v>35</v>
      </c>
      <c r="E25" s="15">
        <f>SUM(E23:E24)</f>
        <v>4657.1687499999998</v>
      </c>
    </row>
    <row r="26" spans="1:11">
      <c r="B26" s="2" t="s">
        <v>39</v>
      </c>
      <c r="C26" s="2">
        <v>500</v>
      </c>
      <c r="D26" s="6">
        <v>2</v>
      </c>
      <c r="E26" s="4">
        <f>C26*D26</f>
        <v>1000</v>
      </c>
    </row>
    <row r="27" spans="1:11">
      <c r="B27" s="2" t="s">
        <v>40</v>
      </c>
      <c r="C27" s="2">
        <v>900</v>
      </c>
      <c r="D27" s="6">
        <f>D19</f>
        <v>2.4381124999999999</v>
      </c>
      <c r="E27" s="4">
        <f>C27*D27</f>
        <v>2194.30125</v>
      </c>
    </row>
    <row r="28" spans="1:11">
      <c r="B28" s="16" t="s">
        <v>38</v>
      </c>
      <c r="C28" s="14">
        <f>SUM(C26:C27)</f>
        <v>1400</v>
      </c>
      <c r="D28" s="20" t="s">
        <v>35</v>
      </c>
      <c r="E28" s="15">
        <f>SUM(E26:E27)</f>
        <v>3194.30125</v>
      </c>
    </row>
    <row r="29" spans="1:11">
      <c r="B29" s="17" t="s">
        <v>41</v>
      </c>
      <c r="C29" s="18">
        <f>C25-C28</f>
        <v>600</v>
      </c>
      <c r="D29" s="21">
        <f>D19</f>
        <v>2.4381124999999999</v>
      </c>
      <c r="E29" s="8">
        <f>C29*D29</f>
        <v>1462.8674999999998</v>
      </c>
      <c r="F29" s="22" t="s">
        <v>42</v>
      </c>
      <c r="G29" s="23">
        <f>E25-E28</f>
        <v>1462.8674999999998</v>
      </c>
    </row>
    <row r="31" spans="1:11" ht="18.75">
      <c r="A31" t="s">
        <v>43</v>
      </c>
      <c r="B31" s="13"/>
    </row>
    <row r="32" spans="1:11" ht="21">
      <c r="B32" s="24" t="s">
        <v>29</v>
      </c>
      <c r="C32" s="2" t="s">
        <v>30</v>
      </c>
      <c r="D32" s="2" t="s">
        <v>32</v>
      </c>
      <c r="E32" s="2" t="s">
        <v>31</v>
      </c>
    </row>
    <row r="33" spans="2:7">
      <c r="B33" s="2" t="s">
        <v>37</v>
      </c>
      <c r="C33" s="2">
        <v>900</v>
      </c>
      <c r="D33" s="6">
        <v>8</v>
      </c>
      <c r="E33" s="4">
        <f>C33*D33</f>
        <v>7200</v>
      </c>
    </row>
    <row r="34" spans="2:7">
      <c r="B34" s="2" t="s">
        <v>5</v>
      </c>
      <c r="C34" s="2">
        <v>2500</v>
      </c>
      <c r="D34" s="6">
        <f>G19</f>
        <v>8.3381124999999994</v>
      </c>
      <c r="E34" s="4">
        <f>C34*D34</f>
        <v>20845.28125</v>
      </c>
    </row>
    <row r="35" spans="2:7">
      <c r="B35" s="14" t="s">
        <v>38</v>
      </c>
      <c r="C35" s="14">
        <f>SUM(C33:C34)</f>
        <v>3400</v>
      </c>
      <c r="D35" s="20" t="s">
        <v>35</v>
      </c>
      <c r="E35" s="15">
        <f>SUM(E33:E34)</f>
        <v>28045.28125</v>
      </c>
    </row>
    <row r="36" spans="2:7">
      <c r="B36" s="2" t="s">
        <v>39</v>
      </c>
      <c r="C36" s="2">
        <v>900</v>
      </c>
      <c r="D36" s="6">
        <v>8</v>
      </c>
      <c r="E36" s="4">
        <f>C36*D36</f>
        <v>7200</v>
      </c>
    </row>
    <row r="37" spans="2:7">
      <c r="B37" s="2" t="s">
        <v>40</v>
      </c>
      <c r="C37" s="2">
        <v>2300</v>
      </c>
      <c r="D37" s="6">
        <f>G19</f>
        <v>8.3381124999999994</v>
      </c>
      <c r="E37" s="4">
        <f>C37*D37</f>
        <v>19177.658749999999</v>
      </c>
    </row>
    <row r="38" spans="2:7">
      <c r="B38" s="16" t="s">
        <v>38</v>
      </c>
      <c r="C38" s="14">
        <f>SUM(C36:C37)</f>
        <v>3200</v>
      </c>
      <c r="D38" s="20" t="s">
        <v>35</v>
      </c>
      <c r="E38" s="15">
        <f>SUM(E36:E37)</f>
        <v>26377.658749999999</v>
      </c>
    </row>
    <row r="39" spans="2:7">
      <c r="B39" s="17" t="s">
        <v>41</v>
      </c>
      <c r="C39" s="18">
        <f>C35-C38</f>
        <v>200</v>
      </c>
      <c r="D39" s="21">
        <f>G19</f>
        <v>8.3381124999999994</v>
      </c>
      <c r="E39" s="8">
        <f>C39*D39</f>
        <v>1667.6224999999999</v>
      </c>
      <c r="F39" s="22" t="s">
        <v>42</v>
      </c>
      <c r="G39" s="23">
        <f>E35-E38</f>
        <v>1667.6225000000013</v>
      </c>
    </row>
    <row r="41" spans="2:7">
      <c r="B41" s="38" t="s">
        <v>44</v>
      </c>
      <c r="C41" s="39" t="s">
        <v>6</v>
      </c>
      <c r="D41" s="39"/>
      <c r="E41" s="39"/>
    </row>
    <row r="42" spans="2:7">
      <c r="B42" s="38"/>
      <c r="C42" s="2" t="s">
        <v>30</v>
      </c>
      <c r="D42" s="2" t="s">
        <v>32</v>
      </c>
      <c r="E42" s="2" t="s">
        <v>31</v>
      </c>
    </row>
    <row r="43" spans="2:7">
      <c r="B43" s="1" t="s">
        <v>46</v>
      </c>
      <c r="C43" s="2">
        <v>1400</v>
      </c>
      <c r="D43" s="4" t="s">
        <v>45</v>
      </c>
      <c r="E43" s="4">
        <f>E28</f>
        <v>3194.30125</v>
      </c>
    </row>
    <row r="44" spans="2:7">
      <c r="B44" s="1" t="s">
        <v>47</v>
      </c>
      <c r="C44" s="2">
        <v>510</v>
      </c>
      <c r="D44" s="4">
        <v>10</v>
      </c>
      <c r="E44" s="4">
        <f>C44*D44</f>
        <v>5100</v>
      </c>
    </row>
    <row r="45" spans="2:7">
      <c r="B45" s="1" t="s">
        <v>48</v>
      </c>
      <c r="C45" s="2">
        <v>1400</v>
      </c>
      <c r="D45" s="9">
        <f>F11</f>
        <v>4.2828214285714283</v>
      </c>
      <c r="E45" s="9">
        <f>C45*D45</f>
        <v>5995.95</v>
      </c>
    </row>
    <row r="46" spans="2:7">
      <c r="B46" s="11" t="s">
        <v>0</v>
      </c>
      <c r="C46" s="2"/>
      <c r="D46" s="19"/>
      <c r="E46" s="8">
        <f>SUM(E43:E45)</f>
        <v>14290.251250000001</v>
      </c>
    </row>
    <row r="48" spans="2:7" ht="15" customHeight="1">
      <c r="B48" s="38" t="s">
        <v>44</v>
      </c>
      <c r="C48" s="39" t="s">
        <v>7</v>
      </c>
      <c r="D48" s="39"/>
      <c r="E48" s="39"/>
    </row>
    <row r="49" spans="2:6" ht="15" customHeight="1">
      <c r="B49" s="38"/>
      <c r="C49" s="5" t="s">
        <v>30</v>
      </c>
      <c r="D49" s="5" t="s">
        <v>32</v>
      </c>
      <c r="E49" s="5" t="s">
        <v>31</v>
      </c>
    </row>
    <row r="50" spans="2:6" ht="15" customHeight="1">
      <c r="B50" s="25" t="s">
        <v>50</v>
      </c>
      <c r="C50" s="5">
        <v>1</v>
      </c>
      <c r="D50" s="5" t="s">
        <v>45</v>
      </c>
      <c r="E50" s="4">
        <f>E46</f>
        <v>14290.251250000001</v>
      </c>
    </row>
    <row r="51" spans="2:6">
      <c r="B51" s="1" t="s">
        <v>49</v>
      </c>
      <c r="C51" s="5">
        <v>3200</v>
      </c>
      <c r="D51" s="4" t="s">
        <v>45</v>
      </c>
      <c r="E51" s="4">
        <f>E38</f>
        <v>26377.658749999999</v>
      </c>
    </row>
    <row r="52" spans="2:6">
      <c r="B52" s="1" t="s">
        <v>47</v>
      </c>
      <c r="C52" s="5">
        <v>1500</v>
      </c>
      <c r="D52" s="4">
        <v>11</v>
      </c>
      <c r="E52" s="4">
        <f>C52*D52</f>
        <v>16500</v>
      </c>
    </row>
    <row r="53" spans="2:6">
      <c r="B53" s="1" t="s">
        <v>48</v>
      </c>
      <c r="C53" s="5">
        <v>1500</v>
      </c>
      <c r="D53" s="9">
        <f>G11</f>
        <v>2.0972999999999997</v>
      </c>
      <c r="E53" s="9">
        <f>C53*D53</f>
        <v>3145.9499999999994</v>
      </c>
    </row>
    <row r="54" spans="2:6">
      <c r="B54" s="11" t="s">
        <v>0</v>
      </c>
      <c r="C54" s="5"/>
      <c r="D54" s="19"/>
      <c r="E54" s="8">
        <f>SUM(E50:E53)</f>
        <v>60313.86</v>
      </c>
    </row>
    <row r="55" spans="2:6">
      <c r="D55" s="1" t="s">
        <v>51</v>
      </c>
      <c r="E55" s="4">
        <f>3860</f>
        <v>3860</v>
      </c>
    </row>
    <row r="56" spans="2:6" ht="15" customHeight="1">
      <c r="D56" s="1" t="s">
        <v>52</v>
      </c>
      <c r="E56" s="4">
        <v>-5000</v>
      </c>
    </row>
    <row r="57" spans="2:6" ht="15" customHeight="1">
      <c r="E57" s="8">
        <f>SUM(E54:E56)</f>
        <v>59173.86</v>
      </c>
      <c r="F57" t="s">
        <v>54</v>
      </c>
    </row>
    <row r="59" spans="2:6">
      <c r="B59" s="38" t="s">
        <v>44</v>
      </c>
      <c r="C59" s="39" t="s">
        <v>8</v>
      </c>
      <c r="D59" s="39"/>
      <c r="E59" s="39"/>
    </row>
    <row r="60" spans="2:6">
      <c r="B60" s="38"/>
      <c r="C60" s="5" t="s">
        <v>30</v>
      </c>
      <c r="D60" s="5" t="s">
        <v>32</v>
      </c>
      <c r="E60" s="5" t="s">
        <v>31</v>
      </c>
    </row>
    <row r="61" spans="2:6" ht="15.75">
      <c r="B61" s="25" t="s">
        <v>53</v>
      </c>
      <c r="C61" s="5">
        <v>1</v>
      </c>
      <c r="D61" s="5" t="s">
        <v>45</v>
      </c>
      <c r="E61" s="4" t="s">
        <v>45</v>
      </c>
    </row>
    <row r="62" spans="2:6">
      <c r="B62" s="1" t="s">
        <v>47</v>
      </c>
      <c r="C62" s="5">
        <v>605</v>
      </c>
      <c r="D62" s="4">
        <v>12</v>
      </c>
      <c r="E62" s="4">
        <f>C62*D62</f>
        <v>7260</v>
      </c>
    </row>
    <row r="63" spans="2:6" ht="15" customHeight="1">
      <c r="B63" s="1" t="s">
        <v>48</v>
      </c>
      <c r="C63" s="5">
        <v>250</v>
      </c>
      <c r="D63" s="9">
        <f>H11</f>
        <v>8.8598000000000017</v>
      </c>
      <c r="E63" s="9">
        <f>C63*D63</f>
        <v>2214.9500000000003</v>
      </c>
    </row>
    <row r="64" spans="2:6" ht="15" customHeight="1">
      <c r="B64" s="1" t="s">
        <v>55</v>
      </c>
      <c r="C64" s="5">
        <v>250</v>
      </c>
      <c r="D64" s="26">
        <v>40</v>
      </c>
      <c r="E64" s="4">
        <f>C64*D64</f>
        <v>10000</v>
      </c>
    </row>
    <row r="65" spans="1:5" ht="15" customHeight="1">
      <c r="B65" s="11" t="s">
        <v>0</v>
      </c>
      <c r="C65" s="5"/>
      <c r="D65" s="19"/>
      <c r="E65" s="8">
        <f>E64-E63-E62</f>
        <v>525.04999999999927</v>
      </c>
    </row>
    <row r="67" spans="1:5">
      <c r="B67" s="38" t="s">
        <v>44</v>
      </c>
      <c r="C67" s="39" t="s">
        <v>9</v>
      </c>
      <c r="D67" s="39"/>
      <c r="E67" s="39"/>
    </row>
    <row r="68" spans="1:5">
      <c r="B68" s="38"/>
      <c r="C68" s="5" t="s">
        <v>30</v>
      </c>
      <c r="D68" s="5" t="s">
        <v>32</v>
      </c>
      <c r="E68" s="5" t="s">
        <v>31</v>
      </c>
    </row>
    <row r="69" spans="1:5" ht="15.75">
      <c r="B69" s="25" t="s">
        <v>56</v>
      </c>
      <c r="C69" s="5">
        <v>1</v>
      </c>
      <c r="D69" s="5" t="s">
        <v>45</v>
      </c>
      <c r="E69" s="4">
        <f>58648</f>
        <v>58648</v>
      </c>
    </row>
    <row r="70" spans="1:5">
      <c r="B70" s="1" t="s">
        <v>57</v>
      </c>
      <c r="C70" s="5">
        <v>142.5</v>
      </c>
      <c r="D70" s="4">
        <v>0.3</v>
      </c>
      <c r="E70" s="4">
        <f>C70*D70</f>
        <v>42.75</v>
      </c>
    </row>
    <row r="71" spans="1:5">
      <c r="B71" s="1" t="s">
        <v>58</v>
      </c>
      <c r="C71" s="5">
        <v>45</v>
      </c>
      <c r="D71" s="9">
        <v>1</v>
      </c>
      <c r="E71" s="4">
        <f>C71*D71</f>
        <v>45</v>
      </c>
    </row>
    <row r="72" spans="1:5">
      <c r="B72" s="1" t="s">
        <v>47</v>
      </c>
      <c r="C72" s="5">
        <v>169</v>
      </c>
      <c r="D72" s="26">
        <v>9</v>
      </c>
      <c r="E72" s="4">
        <f>C72*D72</f>
        <v>1521</v>
      </c>
    </row>
    <row r="73" spans="1:5">
      <c r="B73" s="1" t="s">
        <v>59</v>
      </c>
      <c r="C73" s="5">
        <v>142.5</v>
      </c>
      <c r="D73" s="9">
        <f>I11</f>
        <v>5.7621052631578937</v>
      </c>
      <c r="E73" s="9">
        <f>C73*D73</f>
        <v>821.09999999999991</v>
      </c>
    </row>
    <row r="74" spans="1:5">
      <c r="B74" s="30" t="s">
        <v>0</v>
      </c>
      <c r="C74" s="18">
        <v>3800</v>
      </c>
      <c r="D74" s="31">
        <f>E74/C74</f>
        <v>16.07311842105263</v>
      </c>
      <c r="E74" s="8">
        <f>SUM(E69:E73)</f>
        <v>61077.85</v>
      </c>
    </row>
    <row r="76" spans="1:5">
      <c r="A76" t="s">
        <v>60</v>
      </c>
      <c r="B76" s="5" t="s">
        <v>65</v>
      </c>
      <c r="C76" s="5" t="s">
        <v>30</v>
      </c>
      <c r="D76" s="5" t="s">
        <v>32</v>
      </c>
      <c r="E76" s="5" t="s">
        <v>31</v>
      </c>
    </row>
    <row r="77" spans="1:5">
      <c r="B77" s="27" t="s">
        <v>61</v>
      </c>
      <c r="C77" s="28">
        <f>C64</f>
        <v>250</v>
      </c>
      <c r="D77" s="4">
        <f>D62</f>
        <v>12</v>
      </c>
      <c r="E77" s="4">
        <v>3000</v>
      </c>
    </row>
    <row r="78" spans="1:5">
      <c r="B78" s="27" t="s">
        <v>62</v>
      </c>
      <c r="C78" s="28">
        <f>C74</f>
        <v>3800</v>
      </c>
      <c r="D78" s="4">
        <f>D74</f>
        <v>16.07311842105263</v>
      </c>
      <c r="E78" s="4">
        <v>61078</v>
      </c>
    </row>
    <row r="79" spans="1:5">
      <c r="B79" s="27" t="s">
        <v>63</v>
      </c>
      <c r="C79" s="28">
        <f>SUM(C77:C78)</f>
        <v>4050</v>
      </c>
      <c r="D79" s="4"/>
      <c r="E79" s="4">
        <f>SUM(E77:E78)</f>
        <v>64078</v>
      </c>
    </row>
    <row r="80" spans="1:5">
      <c r="B80" s="32" t="s">
        <v>64</v>
      </c>
      <c r="C80" s="5">
        <f>SUM(C81:C82)</f>
        <v>4000</v>
      </c>
      <c r="D80" s="5"/>
      <c r="E80" s="4">
        <f>SUM(E81:E82)</f>
        <v>63274.194078947367</v>
      </c>
    </row>
    <row r="81" spans="1:5">
      <c r="B81" s="32"/>
      <c r="C81" s="5">
        <f>C77</f>
        <v>250</v>
      </c>
      <c r="D81" s="4">
        <f>D77</f>
        <v>12</v>
      </c>
      <c r="E81" s="4">
        <f>C81*D81</f>
        <v>3000</v>
      </c>
    </row>
    <row r="82" spans="1:5">
      <c r="B82" s="32"/>
      <c r="C82" s="5">
        <v>3750</v>
      </c>
      <c r="D82" s="4">
        <f>D78</f>
        <v>16.07311842105263</v>
      </c>
      <c r="E82" s="4">
        <f>C82*D82</f>
        <v>60274.194078947367</v>
      </c>
    </row>
    <row r="83" spans="1:5">
      <c r="B83" s="33" t="s">
        <v>66</v>
      </c>
      <c r="C83" s="18">
        <f>C79-C80</f>
        <v>50</v>
      </c>
      <c r="D83" s="8">
        <f>D78</f>
        <v>16.07311842105263</v>
      </c>
      <c r="E83" s="8">
        <f>C83*D83</f>
        <v>803.65592105263147</v>
      </c>
    </row>
    <row r="85" spans="1:5">
      <c r="A85" t="s">
        <v>60</v>
      </c>
      <c r="B85" s="28" t="s">
        <v>67</v>
      </c>
      <c r="C85" s="5" t="s">
        <v>30</v>
      </c>
      <c r="D85" s="5" t="s">
        <v>32</v>
      </c>
      <c r="E85" s="5" t="s">
        <v>31</v>
      </c>
    </row>
    <row r="86" spans="1:5">
      <c r="B86" s="32" t="s">
        <v>61</v>
      </c>
      <c r="C86" s="5">
        <v>80</v>
      </c>
      <c r="D86" s="4">
        <v>40</v>
      </c>
      <c r="E86" s="4">
        <f>C86*D86</f>
        <v>3200</v>
      </c>
    </row>
    <row r="87" spans="1:5">
      <c r="B87" s="32" t="s">
        <v>62</v>
      </c>
      <c r="C87" s="5">
        <v>250</v>
      </c>
      <c r="D87" s="4">
        <v>40</v>
      </c>
      <c r="E87" s="4">
        <f>C87*D87</f>
        <v>10000</v>
      </c>
    </row>
    <row r="88" spans="1:5">
      <c r="B88" s="27"/>
      <c r="C88" s="5">
        <f>SUM(C86:C87)</f>
        <v>330</v>
      </c>
      <c r="D88" s="4"/>
      <c r="E88" s="4">
        <f>SUM(E86:E87)</f>
        <v>13200</v>
      </c>
    </row>
    <row r="89" spans="1:5">
      <c r="B89" s="32" t="s">
        <v>64</v>
      </c>
      <c r="C89" s="5">
        <v>270</v>
      </c>
      <c r="D89" s="4">
        <v>40</v>
      </c>
      <c r="E89" s="4">
        <f>C89*D89</f>
        <v>10800</v>
      </c>
    </row>
    <row r="90" spans="1:5">
      <c r="B90" s="33" t="s">
        <v>66</v>
      </c>
      <c r="C90" s="18">
        <f>C88-C89</f>
        <v>60</v>
      </c>
      <c r="D90" s="8">
        <v>40</v>
      </c>
      <c r="E90" s="8">
        <f>C90*D90</f>
        <v>2400</v>
      </c>
    </row>
    <row r="92" spans="1:5">
      <c r="B92" s="28" t="s">
        <v>68</v>
      </c>
      <c r="C92" s="5" t="s">
        <v>74</v>
      </c>
      <c r="D92" s="5" t="s">
        <v>75</v>
      </c>
    </row>
    <row r="93" spans="1:5">
      <c r="B93" s="32" t="s">
        <v>69</v>
      </c>
      <c r="C93" s="4">
        <f>E80</f>
        <v>63274.194078947367</v>
      </c>
      <c r="D93" s="4">
        <f>E89</f>
        <v>10800</v>
      </c>
    </row>
    <row r="94" spans="1:5">
      <c r="B94" s="32" t="s">
        <v>70</v>
      </c>
      <c r="C94" s="4">
        <f>210*13</f>
        <v>2730</v>
      </c>
      <c r="D94" s="5"/>
    </row>
    <row r="95" spans="1:5">
      <c r="B95" s="32" t="s">
        <v>71</v>
      </c>
      <c r="C95" s="4">
        <v>588</v>
      </c>
      <c r="D95" s="5"/>
    </row>
    <row r="96" spans="1:5">
      <c r="B96" s="34" t="s">
        <v>68</v>
      </c>
      <c r="C96" s="8">
        <f>SUM(C93:C95)</f>
        <v>66592.194078947359</v>
      </c>
      <c r="D96" s="8">
        <f>SUM(D93:D95)</f>
        <v>10800</v>
      </c>
    </row>
    <row r="98" spans="1:4">
      <c r="A98" t="s">
        <v>72</v>
      </c>
      <c r="B98" s="1"/>
      <c r="C98" s="1" t="s">
        <v>74</v>
      </c>
      <c r="D98" s="5" t="s">
        <v>75</v>
      </c>
    </row>
    <row r="99" spans="1:4">
      <c r="B99" s="1" t="s">
        <v>65</v>
      </c>
      <c r="C99" s="4">
        <f>D83*C80</f>
        <v>64292.473684210519</v>
      </c>
      <c r="D99" s="5"/>
    </row>
    <row r="100" spans="1:4">
      <c r="B100" s="1" t="s">
        <v>73</v>
      </c>
      <c r="C100" s="5"/>
      <c r="D100" s="4">
        <f>C89*D89</f>
        <v>10800</v>
      </c>
    </row>
    <row r="101" spans="1:4">
      <c r="B101" s="11" t="s">
        <v>68</v>
      </c>
      <c r="C101" s="4">
        <f>C96</f>
        <v>66592.194078947359</v>
      </c>
      <c r="D101" s="4">
        <f>D96</f>
        <v>10800</v>
      </c>
    </row>
    <row r="102" spans="1:4">
      <c r="B102" s="35" t="s">
        <v>76</v>
      </c>
      <c r="C102" s="8">
        <f>C99-C101</f>
        <v>-2299.7203947368398</v>
      </c>
      <c r="D102" s="8">
        <f>D100-D101</f>
        <v>0</v>
      </c>
    </row>
    <row r="103" spans="1:4">
      <c r="B103" s="29" t="s">
        <v>77</v>
      </c>
      <c r="C103" s="4">
        <f>K8</f>
        <v>1036.1500000000001</v>
      </c>
      <c r="D103" s="5"/>
    </row>
    <row r="104" spans="1:4" ht="18.75">
      <c r="B104" s="36" t="s">
        <v>72</v>
      </c>
      <c r="C104" s="37">
        <f>C102-C103</f>
        <v>-3335.8703947368399</v>
      </c>
      <c r="D104" s="5"/>
    </row>
  </sheetData>
  <mergeCells count="15">
    <mergeCell ref="J9:K11"/>
    <mergeCell ref="C14:E14"/>
    <mergeCell ref="F14:H14"/>
    <mergeCell ref="B48:B49"/>
    <mergeCell ref="C48:E48"/>
    <mergeCell ref="B14:B15"/>
    <mergeCell ref="B41:B42"/>
    <mergeCell ref="C41:E41"/>
    <mergeCell ref="C10:D10"/>
    <mergeCell ref="C11:D11"/>
    <mergeCell ref="B59:B60"/>
    <mergeCell ref="C59:E59"/>
    <mergeCell ref="B67:B68"/>
    <mergeCell ref="C67:E67"/>
    <mergeCell ref="C9:D9"/>
  </mergeCells>
  <pageMargins left="0.7" right="0.7" top="0.75" bottom="0.75" header="0.3" footer="0.3"/>
  <pageSetup paperSize="9" orientation="portrait" r:id="rId1"/>
  <ignoredErrors>
    <ignoredError sqref="E38 E35 E28 E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2011-02-15T13:22:40Z</dcterms:created>
  <dcterms:modified xsi:type="dcterms:W3CDTF">2011-04-06T14:07:30Z</dcterms:modified>
</cp:coreProperties>
</file>