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795" windowHeight="81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33" i="1"/>
  <c r="N28"/>
  <c r="K36"/>
  <c r="M37" s="1"/>
  <c r="L30"/>
  <c r="L29"/>
  <c r="L28"/>
  <c r="N36"/>
  <c r="P9"/>
  <c r="P14"/>
  <c r="N15"/>
  <c r="N9"/>
  <c r="N4"/>
  <c r="N20"/>
  <c r="N19"/>
  <c r="K22"/>
  <c r="J20"/>
  <c r="J19"/>
  <c r="J14"/>
  <c r="J4"/>
  <c r="H26"/>
  <c r="H23"/>
  <c r="H25"/>
  <c r="F22"/>
  <c r="F14"/>
  <c r="F18"/>
  <c r="F9"/>
  <c r="B55"/>
  <c r="D45"/>
  <c r="B45"/>
  <c r="B44"/>
  <c r="E34"/>
  <c r="E40" s="1"/>
  <c r="C36"/>
  <c r="C35"/>
  <c r="B40" s="1"/>
  <c r="C34"/>
  <c r="D14"/>
  <c r="B29" s="1"/>
  <c r="B18"/>
  <c r="B24" s="1"/>
  <c r="D9"/>
  <c r="B17"/>
  <c r="N21" l="1"/>
  <c r="B19"/>
</calcChain>
</file>

<file path=xl/sharedStrings.xml><?xml version="1.0" encoding="utf-8"?>
<sst xmlns="http://schemas.openxmlformats.org/spreadsheetml/2006/main" count="90" uniqueCount="64">
  <si>
    <t>CLIMAFEX</t>
  </si>
  <si>
    <t>periode n</t>
  </si>
  <si>
    <t>qté vendu</t>
  </si>
  <si>
    <t>prix rouleau</t>
  </si>
  <si>
    <t>frais variables</t>
  </si>
  <si>
    <t>mousse</t>
  </si>
  <si>
    <t>tissus</t>
  </si>
  <si>
    <t>fab</t>
  </si>
  <si>
    <t>frais fixes</t>
  </si>
  <si>
    <t>com</t>
  </si>
  <si>
    <t>admin</t>
  </si>
  <si>
    <t>CA</t>
  </si>
  <si>
    <t>MCV unit</t>
  </si>
  <si>
    <t>MCV global</t>
  </si>
  <si>
    <t>Thibaut FUNCK</t>
  </si>
  <si>
    <t>total</t>
  </si>
  <si>
    <t>résultat b)</t>
  </si>
  <si>
    <t>R=F(N)</t>
  </si>
  <si>
    <t>MCVu*N-FF =</t>
  </si>
  <si>
    <t>22 * N - 265100</t>
  </si>
  <si>
    <t>R =</t>
  </si>
  <si>
    <t>résultat c)</t>
  </si>
  <si>
    <t>Seuil de rentabilité</t>
  </si>
  <si>
    <t xml:space="preserve">N = </t>
  </si>
  <si>
    <t>compte de résultat</t>
  </si>
  <si>
    <t>conso mousse</t>
  </si>
  <si>
    <t>conso propylene</t>
  </si>
  <si>
    <t>9*12000</t>
  </si>
  <si>
    <t>13*12000</t>
  </si>
  <si>
    <t>autre</t>
  </si>
  <si>
    <t>4*12000</t>
  </si>
  <si>
    <t>FF fab</t>
  </si>
  <si>
    <t>FF comm</t>
  </si>
  <si>
    <t>FF adm</t>
  </si>
  <si>
    <t>CA 48*12000</t>
  </si>
  <si>
    <t>ammo</t>
  </si>
  <si>
    <t>FV: 11 * 12000</t>
  </si>
  <si>
    <t>FF: 40000/5</t>
  </si>
  <si>
    <t>Nouveau</t>
  </si>
  <si>
    <t>ancien</t>
  </si>
  <si>
    <t>(13*12000)</t>
  </si>
  <si>
    <t>Il faut que 11R + 8000 &lt; 13R</t>
  </si>
  <si>
    <t>11R - 13R &lt; -8000</t>
  </si>
  <si>
    <t>R &gt; 4000</t>
  </si>
  <si>
    <t>Or R &gt; 12000</t>
  </si>
  <si>
    <t>CA*</t>
  </si>
  <si>
    <t xml:space="preserve">MSA = </t>
  </si>
  <si>
    <t>CA - SR</t>
  </si>
  <si>
    <t xml:space="preserve">MSR = </t>
  </si>
  <si>
    <t>2/</t>
  </si>
  <si>
    <t>3/</t>
  </si>
  <si>
    <t>deltaR = delta Marge - delta FF</t>
  </si>
  <si>
    <t xml:space="preserve">on a un benefice plus petit. </t>
  </si>
  <si>
    <t>donc:</t>
  </si>
  <si>
    <t>il faut gagner 25%</t>
  </si>
  <si>
    <t>1/</t>
  </si>
  <si>
    <t>pub</t>
  </si>
  <si>
    <t>11*14400</t>
  </si>
  <si>
    <t>8,55*14400</t>
  </si>
  <si>
    <t>4*14400</t>
  </si>
  <si>
    <t>FF ammo</t>
  </si>
  <si>
    <t>FF pub</t>
  </si>
  <si>
    <t>CA 48*14400</t>
  </si>
  <si>
    <t>gain de 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</si>
</sst>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2" fontId="0" fillId="2" borderId="0" xfId="0" applyNumberFormat="1" applyFill="1"/>
    <xf numFmtId="10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"/>
  <sheetViews>
    <sheetView tabSelected="1" topLeftCell="C1" workbookViewId="0">
      <selection activeCell="K34" sqref="K34"/>
    </sheetView>
  </sheetViews>
  <sheetFormatPr baseColWidth="10" defaultRowHeight="15"/>
  <cols>
    <col min="1" max="1" width="21.5703125" customWidth="1"/>
    <col min="2" max="2" width="25.42578125" customWidth="1"/>
    <col min="3" max="3" width="15.28515625" customWidth="1"/>
    <col min="4" max="4" width="15" customWidth="1"/>
    <col min="6" max="6" width="11.5703125" bestFit="1" customWidth="1"/>
    <col min="10" max="10" width="20.28515625" customWidth="1"/>
  </cols>
  <sheetData>
    <row r="1" spans="1:16">
      <c r="A1" t="s">
        <v>0</v>
      </c>
      <c r="B1" t="s">
        <v>14</v>
      </c>
    </row>
    <row r="2" spans="1:16">
      <c r="A2" t="s">
        <v>55</v>
      </c>
      <c r="F2" s="5" t="s">
        <v>49</v>
      </c>
      <c r="J2" s="8" t="s">
        <v>50</v>
      </c>
    </row>
    <row r="3" spans="1:16">
      <c r="A3" t="s">
        <v>1</v>
      </c>
      <c r="F3" s="5"/>
      <c r="J3" s="8"/>
      <c r="M3" t="s">
        <v>1</v>
      </c>
    </row>
    <row r="4" spans="1:16">
      <c r="A4" t="s">
        <v>2</v>
      </c>
      <c r="B4">
        <v>12000</v>
      </c>
      <c r="F4" s="5"/>
      <c r="J4" s="8">
        <f>B4*1.2</f>
        <v>14400</v>
      </c>
      <c r="M4" t="s">
        <v>2</v>
      </c>
      <c r="N4">
        <f>1.2*12000</f>
        <v>14400</v>
      </c>
    </row>
    <row r="5" spans="1:16">
      <c r="A5" t="s">
        <v>3</v>
      </c>
      <c r="B5">
        <v>48</v>
      </c>
      <c r="F5" s="5"/>
      <c r="J5" s="8"/>
      <c r="M5" t="s">
        <v>3</v>
      </c>
      <c r="N5">
        <v>48</v>
      </c>
    </row>
    <row r="6" spans="1:16">
      <c r="F6" s="5"/>
      <c r="J6" s="8"/>
    </row>
    <row r="7" spans="1:16">
      <c r="A7" s="1" t="s">
        <v>4</v>
      </c>
      <c r="F7" s="5"/>
      <c r="J7" s="8"/>
      <c r="M7" s="1" t="s">
        <v>4</v>
      </c>
    </row>
    <row r="8" spans="1:16">
      <c r="A8" t="s">
        <v>5</v>
      </c>
      <c r="B8">
        <v>13</v>
      </c>
      <c r="F8" s="5"/>
      <c r="J8" s="8"/>
      <c r="M8" t="s">
        <v>5</v>
      </c>
      <c r="N8">
        <v>11</v>
      </c>
    </row>
    <row r="9" spans="1:16">
      <c r="A9" t="s">
        <v>6</v>
      </c>
      <c r="B9">
        <v>9</v>
      </c>
      <c r="C9" t="s">
        <v>15</v>
      </c>
      <c r="D9">
        <f>SUM(B8:B10)</f>
        <v>26</v>
      </c>
      <c r="F9" s="5">
        <f>11+9+4</f>
        <v>24</v>
      </c>
      <c r="J9" s="8"/>
      <c r="M9" t="s">
        <v>6</v>
      </c>
      <c r="N9">
        <f>9*(1-5%)</f>
        <v>8.5499999999999989</v>
      </c>
      <c r="O9" t="s">
        <v>15</v>
      </c>
      <c r="P9">
        <f>N8+N9+N10</f>
        <v>23.549999999999997</v>
      </c>
    </row>
    <row r="10" spans="1:16">
      <c r="A10" t="s">
        <v>7</v>
      </c>
      <c r="B10">
        <v>4</v>
      </c>
      <c r="F10" s="5"/>
      <c r="J10" s="8"/>
      <c r="M10" t="s">
        <v>7</v>
      </c>
      <c r="N10">
        <v>4</v>
      </c>
    </row>
    <row r="11" spans="1:16">
      <c r="F11" s="5"/>
      <c r="J11" s="8"/>
    </row>
    <row r="12" spans="1:16">
      <c r="A12" s="1" t="s">
        <v>8</v>
      </c>
      <c r="F12" s="5"/>
      <c r="J12" s="8"/>
      <c r="M12" s="1" t="s">
        <v>8</v>
      </c>
    </row>
    <row r="13" spans="1:16">
      <c r="A13" s="2" t="s">
        <v>7</v>
      </c>
      <c r="B13">
        <v>158400</v>
      </c>
      <c r="F13" s="5"/>
      <c r="J13" s="8"/>
      <c r="M13" s="2" t="s">
        <v>7</v>
      </c>
      <c r="N13">
        <v>158400</v>
      </c>
    </row>
    <row r="14" spans="1:16">
      <c r="A14" s="2" t="s">
        <v>9</v>
      </c>
      <c r="B14">
        <v>58300</v>
      </c>
      <c r="C14" t="s">
        <v>15</v>
      </c>
      <c r="D14">
        <f>SUM(B13:B15)</f>
        <v>265100</v>
      </c>
      <c r="F14" s="5">
        <f>D14+8000</f>
        <v>273100</v>
      </c>
      <c r="J14" s="8">
        <f>F14+70000</f>
        <v>343100</v>
      </c>
      <c r="M14" s="2" t="s">
        <v>9</v>
      </c>
      <c r="N14">
        <v>58300</v>
      </c>
      <c r="O14" t="s">
        <v>15</v>
      </c>
      <c r="P14">
        <f>SUM(N13:N17)</f>
        <v>347940</v>
      </c>
    </row>
    <row r="15" spans="1:16">
      <c r="A15" s="2" t="s">
        <v>10</v>
      </c>
      <c r="B15">
        <v>48400</v>
      </c>
      <c r="F15" s="5"/>
      <c r="J15" s="8"/>
      <c r="M15" s="2" t="s">
        <v>10</v>
      </c>
      <c r="N15">
        <f>48400*(1+10%)</f>
        <v>53240.000000000007</v>
      </c>
    </row>
    <row r="16" spans="1:16">
      <c r="F16" s="5"/>
      <c r="J16" s="8"/>
      <c r="M16" s="2" t="s">
        <v>35</v>
      </c>
      <c r="N16">
        <v>8000</v>
      </c>
    </row>
    <row r="17" spans="1:14">
      <c r="A17" t="s">
        <v>11</v>
      </c>
      <c r="B17">
        <f>B4*B5</f>
        <v>576000</v>
      </c>
      <c r="F17" s="5"/>
      <c r="J17" s="8" t="s">
        <v>51</v>
      </c>
      <c r="M17" s="2" t="s">
        <v>56</v>
      </c>
      <c r="N17">
        <v>70000</v>
      </c>
    </row>
    <row r="18" spans="1:14">
      <c r="A18" t="s">
        <v>12</v>
      </c>
      <c r="B18">
        <f>B5-D9</f>
        <v>22</v>
      </c>
      <c r="F18" s="5">
        <f>B5-F9</f>
        <v>24</v>
      </c>
      <c r="J18" s="8"/>
    </row>
    <row r="19" spans="1:14">
      <c r="A19" t="s">
        <v>13</v>
      </c>
      <c r="B19">
        <f>B18*B4</f>
        <v>264000</v>
      </c>
      <c r="F19" s="5"/>
      <c r="J19" s="8">
        <f>24*12000*0.2 - 70000</f>
        <v>-12400</v>
      </c>
      <c r="M19" t="s">
        <v>11</v>
      </c>
      <c r="N19">
        <f>N4*N5</f>
        <v>691200</v>
      </c>
    </row>
    <row r="20" spans="1:14">
      <c r="F20" s="5"/>
      <c r="J20" s="8">
        <f>F22+J19</f>
        <v>2500</v>
      </c>
      <c r="M20" t="s">
        <v>12</v>
      </c>
      <c r="N20">
        <f>N5-P9</f>
        <v>24.450000000000003</v>
      </c>
    </row>
    <row r="21" spans="1:14">
      <c r="F21" s="5"/>
      <c r="J21" s="8" t="s">
        <v>52</v>
      </c>
      <c r="M21" t="s">
        <v>13</v>
      </c>
      <c r="N21">
        <f>N20*N4</f>
        <v>352080.00000000006</v>
      </c>
    </row>
    <row r="22" spans="1:14">
      <c r="A22" s="3" t="s">
        <v>16</v>
      </c>
      <c r="F22" s="5">
        <f>F9*B4-F14</f>
        <v>14900</v>
      </c>
      <c r="J22" s="8" t="s">
        <v>53</v>
      </c>
      <c r="K22">
        <f>70000/(24*12000)</f>
        <v>0.24305555555555555</v>
      </c>
    </row>
    <row r="23" spans="1:14">
      <c r="A23" t="s">
        <v>17</v>
      </c>
      <c r="B23" t="s">
        <v>18</v>
      </c>
      <c r="C23" t="s">
        <v>19</v>
      </c>
      <c r="F23" s="6">
        <v>11380</v>
      </c>
      <c r="G23" s="4" t="s">
        <v>45</v>
      </c>
      <c r="H23">
        <f>48*F23</f>
        <v>546240</v>
      </c>
      <c r="J23" s="8" t="s">
        <v>54</v>
      </c>
    </row>
    <row r="24" spans="1:14">
      <c r="A24" t="s">
        <v>20</v>
      </c>
      <c r="B24">
        <f>B18*B4-D14</f>
        <v>-1100</v>
      </c>
      <c r="G24" t="s">
        <v>46</v>
      </c>
      <c r="H24" t="s">
        <v>47</v>
      </c>
    </row>
    <row r="25" spans="1:14">
      <c r="H25">
        <f>(48*12000)-H23</f>
        <v>29760</v>
      </c>
    </row>
    <row r="26" spans="1:14">
      <c r="G26" t="s">
        <v>48</v>
      </c>
      <c r="H26" s="7">
        <f>H25/(48*12000)</f>
        <v>5.1666666666666666E-2</v>
      </c>
      <c r="J26" s="3" t="s">
        <v>24</v>
      </c>
    </row>
    <row r="27" spans="1:14">
      <c r="A27" s="3" t="s">
        <v>21</v>
      </c>
      <c r="H27" s="7"/>
    </row>
    <row r="28" spans="1:14">
      <c r="A28" t="s">
        <v>22</v>
      </c>
      <c r="J28" t="s">
        <v>25</v>
      </c>
      <c r="K28" t="s">
        <v>57</v>
      </c>
      <c r="L28">
        <f>11*14400</f>
        <v>158400</v>
      </c>
      <c r="M28" t="s">
        <v>62</v>
      </c>
      <c r="N28">
        <f>48*14400</f>
        <v>691200</v>
      </c>
    </row>
    <row r="29" spans="1:14">
      <c r="A29" t="s">
        <v>23</v>
      </c>
      <c r="B29">
        <f>D14/B18</f>
        <v>12050</v>
      </c>
      <c r="J29" t="s">
        <v>26</v>
      </c>
      <c r="K29" t="s">
        <v>58</v>
      </c>
      <c r="L29">
        <f>N9*14400</f>
        <v>123119.99999999999</v>
      </c>
    </row>
    <row r="30" spans="1:14">
      <c r="J30" t="s">
        <v>29</v>
      </c>
      <c r="K30" t="s">
        <v>59</v>
      </c>
      <c r="L30">
        <f>4*14400</f>
        <v>57600</v>
      </c>
    </row>
    <row r="31" spans="1:14">
      <c r="J31" t="s">
        <v>31</v>
      </c>
      <c r="K31">
        <v>158400</v>
      </c>
    </row>
    <row r="32" spans="1:14">
      <c r="A32" s="3" t="s">
        <v>24</v>
      </c>
      <c r="J32" t="s">
        <v>32</v>
      </c>
      <c r="K32">
        <v>58300</v>
      </c>
    </row>
    <row r="33" spans="1:14">
      <c r="J33" t="s">
        <v>33</v>
      </c>
      <c r="K33">
        <f>N15</f>
        <v>53240.000000000007</v>
      </c>
    </row>
    <row r="34" spans="1:14">
      <c r="A34" t="s">
        <v>25</v>
      </c>
      <c r="B34" t="s">
        <v>28</v>
      </c>
      <c r="C34">
        <f>13*12000</f>
        <v>156000</v>
      </c>
      <c r="D34" t="s">
        <v>34</v>
      </c>
      <c r="E34">
        <f>48*12000</f>
        <v>576000</v>
      </c>
      <c r="J34" t="s">
        <v>60</v>
      </c>
      <c r="K34">
        <v>8000</v>
      </c>
    </row>
    <row r="35" spans="1:14">
      <c r="A35" t="s">
        <v>26</v>
      </c>
      <c r="B35" t="s">
        <v>27</v>
      </c>
      <c r="C35">
        <f>9*12000</f>
        <v>108000</v>
      </c>
      <c r="E35">
        <v>1100</v>
      </c>
      <c r="J35" t="s">
        <v>61</v>
      </c>
      <c r="K35">
        <v>70000</v>
      </c>
    </row>
    <row r="36" spans="1:14">
      <c r="A36" t="s">
        <v>29</v>
      </c>
      <c r="B36" t="s">
        <v>30</v>
      </c>
      <c r="C36">
        <f>4*12000</f>
        <v>48000</v>
      </c>
      <c r="K36" s="1">
        <f>SUM(L28:L30,K31:K33)+K34+K35</f>
        <v>687060</v>
      </c>
      <c r="N36" s="1">
        <f>N28+N29</f>
        <v>691200</v>
      </c>
    </row>
    <row r="37" spans="1:14">
      <c r="A37" t="s">
        <v>31</v>
      </c>
      <c r="B37">
        <v>158400</v>
      </c>
      <c r="L37" t="s">
        <v>63</v>
      </c>
      <c r="M37">
        <f>N36-K36</f>
        <v>4140</v>
      </c>
    </row>
    <row r="38" spans="1:14">
      <c r="A38" t="s">
        <v>32</v>
      </c>
      <c r="B38">
        <v>58300</v>
      </c>
    </row>
    <row r="39" spans="1:14">
      <c r="A39" t="s">
        <v>33</v>
      </c>
      <c r="B39">
        <v>48400</v>
      </c>
    </row>
    <row r="40" spans="1:14">
      <c r="B40" s="1">
        <f>SUM(C34:C36,B37:B39)</f>
        <v>577100</v>
      </c>
      <c r="E40" s="1">
        <f>E34+E35</f>
        <v>577100</v>
      </c>
    </row>
    <row r="44" spans="1:14">
      <c r="A44" t="s">
        <v>36</v>
      </c>
      <c r="B44">
        <f>11*12000</f>
        <v>132000</v>
      </c>
    </row>
    <row r="45" spans="1:14">
      <c r="A45" t="s">
        <v>37</v>
      </c>
      <c r="B45">
        <f>40000/5</f>
        <v>8000</v>
      </c>
      <c r="C45" t="s">
        <v>15</v>
      </c>
      <c r="D45">
        <f>B44+B45</f>
        <v>140000</v>
      </c>
    </row>
    <row r="47" spans="1:14">
      <c r="B47" t="s">
        <v>38</v>
      </c>
      <c r="C47">
        <v>140000</v>
      </c>
    </row>
    <row r="48" spans="1:14">
      <c r="B48" t="s">
        <v>39</v>
      </c>
      <c r="C48">
        <v>156000</v>
      </c>
      <c r="D48" s="4" t="s">
        <v>40</v>
      </c>
    </row>
    <row r="50" spans="1:2">
      <c r="A50" t="s">
        <v>41</v>
      </c>
    </row>
    <row r="51" spans="1:2">
      <c r="A51" t="s">
        <v>42</v>
      </c>
    </row>
    <row r="52" spans="1:2">
      <c r="A52" t="s">
        <v>43</v>
      </c>
      <c r="B52" t="s">
        <v>44</v>
      </c>
    </row>
    <row r="55" spans="1:2">
      <c r="B55">
        <f>(D14+8000)/24</f>
        <v>11379.166666666666</v>
      </c>
    </row>
    <row r="57" spans="1:2">
      <c r="A57" s="1"/>
    </row>
    <row r="58" spans="1:2">
      <c r="A58" s="2"/>
    </row>
    <row r="59" spans="1:2">
      <c r="A59" s="2"/>
    </row>
    <row r="60" spans="1:2">
      <c r="A60" s="2"/>
    </row>
    <row r="61" spans="1:2">
      <c r="A61" s="2"/>
    </row>
    <row r="67" spans="1:1">
      <c r="A67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2011-03-22T13:06:41Z</dcterms:created>
  <dcterms:modified xsi:type="dcterms:W3CDTF">2011-03-22T14:13:17Z</dcterms:modified>
</cp:coreProperties>
</file>