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335" yWindow="105" windowWidth="24240" windowHeight="13485" tabRatio="905" activeTab="1"/>
  </bookViews>
  <sheets>
    <sheet name="Paramètres, Données du cas" sheetId="8" r:id="rId1"/>
    <sheet name="Q1) CA point mort, payback" sheetId="2" r:id="rId2"/>
    <sheet name="Q2a)Q2b) BFR" sheetId="1" r:id="rId3"/>
    <sheet name="Q3) Q4)CAF 2009 pour 2010 " sheetId="6" r:id="rId4"/>
    <sheet name="Q5) Salaires max" sheetId="5" r:id="rId5"/>
    <sheet name="Q6)Q7)Baisse MP et 90j" sheetId="7" r:id="rId6"/>
    <sheet name="Q8) ; Q9) ; Q 10)" sheetId="4" r:id="rId7"/>
  </sheets>
  <definedNames>
    <definedName name="_xlnm.Print_Area" localSheetId="2">'Q2a)Q2b) BFR'!#REF!</definedName>
    <definedName name="_xlnm.Print_Area" localSheetId="4">'Q5) Salaires max'!$A$1:$D$14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8"/>
  <c r="C10"/>
  <c r="C8"/>
  <c r="C4"/>
  <c r="B18"/>
  <c r="B17"/>
  <c r="B16"/>
  <c r="B15" i="2"/>
  <c r="B14"/>
  <c r="B9"/>
  <c r="B8"/>
  <c r="B6"/>
  <c r="B4"/>
  <c r="B4" i="8"/>
  <c r="B10"/>
  <c r="B15"/>
  <c r="B8"/>
</calcChain>
</file>

<file path=xl/sharedStrings.xml><?xml version="1.0" encoding="utf-8"?>
<sst xmlns="http://schemas.openxmlformats.org/spreadsheetml/2006/main" count="208" uniqueCount="136">
  <si>
    <t>CA HT</t>
  </si>
  <si>
    <t>Achats matières premières</t>
  </si>
  <si>
    <t>Montant</t>
  </si>
  <si>
    <t>% du CA HT</t>
  </si>
  <si>
    <t>Autres approvisionnements</t>
  </si>
  <si>
    <t>Services extérieurs</t>
  </si>
  <si>
    <t>Salaires</t>
  </si>
  <si>
    <t>Charges sociales</t>
  </si>
  <si>
    <t>Dotations aux amortissements</t>
  </si>
  <si>
    <t>Intérêts d'emprunts</t>
  </si>
  <si>
    <t>Total charges</t>
  </si>
  <si>
    <t xml:space="preserve">Charges </t>
  </si>
  <si>
    <t>EBE</t>
  </si>
  <si>
    <t>Stocks matières premières</t>
  </si>
  <si>
    <t>Délai de paiement Clients</t>
  </si>
  <si>
    <t>Stocks autres approvisionnements</t>
  </si>
  <si>
    <t>Informations</t>
  </si>
  <si>
    <t>Délai de règlement fournisseurs de matières premières</t>
  </si>
  <si>
    <t>Délai de règlement fournisseurs autres appros et services</t>
  </si>
  <si>
    <t>Taux de TVA</t>
  </si>
  <si>
    <t xml:space="preserve">Salaires </t>
  </si>
  <si>
    <t>payés en fin de mois</t>
  </si>
  <si>
    <t>Stocks produits finis</t>
  </si>
  <si>
    <t>Stocks</t>
  </si>
  <si>
    <t>Dettes fournisseurs matières premières (60 j d'achats TTC)</t>
  </si>
  <si>
    <t>Dettes fournisseurs autres approvisionnements (45 j d'achats TTC)</t>
  </si>
  <si>
    <t>Actif cyclique</t>
  </si>
  <si>
    <t>Passif cyclique</t>
  </si>
  <si>
    <t>Total</t>
  </si>
  <si>
    <t>RATIO BFRE/CA HT</t>
  </si>
  <si>
    <t>Charges variables</t>
  </si>
  <si>
    <t>Charges fixes</t>
  </si>
  <si>
    <t>BN2 = Résultat avant impôt</t>
  </si>
  <si>
    <t>BN1 = Résultat d'exploitation après impôt</t>
  </si>
  <si>
    <t>Durée moyenne en j de rotation ou d'immobilisation</t>
  </si>
  <si>
    <t>Coût de revient du produit fini</t>
  </si>
  <si>
    <t>80% du Prix de Vente HT</t>
  </si>
  <si>
    <t>Stocks d'en-cours ou semi-finis</t>
  </si>
  <si>
    <t>Dettes fournisseurs de services (45 j d'achats TTC)</t>
  </si>
  <si>
    <t>Coût de revient du produit semi-fini</t>
  </si>
  <si>
    <t>60% du Prix de vente HT</t>
  </si>
  <si>
    <t>Charges fixes = CF</t>
  </si>
  <si>
    <t>Quantité en stock négligeable</t>
  </si>
  <si>
    <t>CV/CA</t>
  </si>
  <si>
    <t>Date du point mort</t>
  </si>
  <si>
    <t>Nbre de jours écoulés en 2009 pour atteindre le CA*</t>
  </si>
  <si>
    <t>CA Objectif 2010</t>
  </si>
  <si>
    <t>Investissements en 2010</t>
  </si>
  <si>
    <t>Impôt sur bénéfices = 1/3 BN2</t>
  </si>
  <si>
    <t>versés dans le mois suivant la fin de trimestre</t>
  </si>
  <si>
    <t>Stocks de produits semi-finis</t>
  </si>
  <si>
    <t>BFRE complet</t>
  </si>
  <si>
    <t>Dettes fournisseurs d'exploitation</t>
  </si>
  <si>
    <t>CA HT 2010</t>
  </si>
  <si>
    <t>CV</t>
  </si>
  <si>
    <t>CF 2010</t>
  </si>
  <si>
    <t>BN2 2010</t>
  </si>
  <si>
    <t>BN1 2010</t>
  </si>
  <si>
    <t>Impôts sur bénéfices 2010</t>
  </si>
  <si>
    <t>CAF à fin 2010 pour financer la croissance de 2011</t>
  </si>
  <si>
    <t>Dividendes à distribuer en 2011 sur bénéfices 2010</t>
  </si>
  <si>
    <t>Q8) CAF à fin 2010 pour financer la croissance de 2011</t>
  </si>
  <si>
    <t>payées le 15 du mois suivant la fin du trimestre</t>
  </si>
  <si>
    <t>TVA sur achats déductible</t>
  </si>
  <si>
    <t>TVA sur ventes collectée</t>
  </si>
  <si>
    <t>Q9) CA max 2011 autofinancé par CAF de fin 2010</t>
  </si>
  <si>
    <t>CA max HT 2011 ?</t>
  </si>
  <si>
    <t>CAF à fin 2010 pour financer le BFR max 2011</t>
  </si>
  <si>
    <t>CA HT 2011</t>
  </si>
  <si>
    <t>CF</t>
  </si>
  <si>
    <t>Amortissements</t>
  </si>
  <si>
    <t>Frais financiers</t>
  </si>
  <si>
    <t>BN2 2011</t>
  </si>
  <si>
    <t>Impôts sur bénéfices 2011</t>
  </si>
  <si>
    <t>BN1 2011</t>
  </si>
  <si>
    <t>Dividendes maximum possibles prélevés sur 2009 et versés en 2010</t>
  </si>
  <si>
    <t>Effectif de fin d'année 2009</t>
  </si>
  <si>
    <t>Salaire moyen mensuel brut/salarié</t>
  </si>
  <si>
    <t>Salaires bruts 2009</t>
  </si>
  <si>
    <t>Effectif de fin d'année 2011</t>
  </si>
  <si>
    <t>Salaire moyen mensuel brut</t>
  </si>
  <si>
    <t>Salaires bruts</t>
  </si>
  <si>
    <t>∆</t>
  </si>
  <si>
    <t>BN2</t>
  </si>
  <si>
    <t>Impôts sur bénéfices</t>
  </si>
  <si>
    <t>BN1</t>
  </si>
  <si>
    <t>Total à autofinancer</t>
  </si>
  <si>
    <t>Dividendes distribuables</t>
  </si>
  <si>
    <t>Avant augmentation de salaires en 2009</t>
  </si>
  <si>
    <t>Après augmentation de salaires en 2009</t>
  </si>
  <si>
    <t>CAF calculée sur 2009 = BN1 2009 + Amortissements 2009</t>
  </si>
  <si>
    <t>Total à financer en 2010 par la CAF 2009 sans dividendes</t>
  </si>
  <si>
    <t>Q3) CAF pour financer la croissance 2010 avec paiement client à 45 j</t>
  </si>
  <si>
    <t>Emprunt pour financer la croissance</t>
  </si>
  <si>
    <t>CA</t>
  </si>
  <si>
    <t>Achats MP (40% CA)</t>
  </si>
  <si>
    <t>Autres approvisionnements (5%)</t>
  </si>
  <si>
    <t>Services extérieurs (10%)</t>
  </si>
  <si>
    <t>Charges financières</t>
  </si>
  <si>
    <t>Charges</t>
  </si>
  <si>
    <t>Peut-on autofinancer la croissance ?</t>
  </si>
  <si>
    <t>Productivité par personne en 2011</t>
  </si>
  <si>
    <t>Productivité par personne en 2009</t>
  </si>
  <si>
    <t xml:space="preserve">Compte de résultat </t>
  </si>
  <si>
    <t>CAF 2009 = BN1 2009 + Amortissements 2009</t>
  </si>
  <si>
    <t>BN1 2009</t>
  </si>
  <si>
    <t>Amortissements 2009</t>
  </si>
  <si>
    <t xml:space="preserve">Impacts </t>
  </si>
  <si>
    <t>Investissements à financer en janvier 2010</t>
  </si>
  <si>
    <t>CV 2010</t>
  </si>
  <si>
    <t>BFR/CA en 2010 et 2011</t>
  </si>
  <si>
    <t>Créances Clients</t>
  </si>
  <si>
    <t>Dettes fournisseurs</t>
  </si>
  <si>
    <t>BFR simplifié</t>
  </si>
  <si>
    <t>Q2a) CALCUL DU BFR SIMPLIFIE</t>
  </si>
  <si>
    <t>Montant des salaires bruts annuels</t>
  </si>
  <si>
    <t>RATIO BFR/CA HT</t>
  </si>
  <si>
    <t>Q1) CA* et date du pay-back</t>
  </si>
  <si>
    <t>Tous les calculs doivent être faits sur la base de 360 j par an.</t>
  </si>
  <si>
    <t>Q2b)CALCUL DU BFR avec incidence TVA</t>
  </si>
  <si>
    <t>Créances clients (30 j de CA TTC)</t>
  </si>
  <si>
    <t>BFR en nbre de j de CA HT</t>
  </si>
  <si>
    <t>Q3) CAF pour financer la croissance 2010 avec paiement client à 30 j</t>
  </si>
  <si>
    <t>Compte de résultat 2010</t>
  </si>
  <si>
    <t>Q1a) Calcul du BFR complet avec incidence TVA</t>
  </si>
  <si>
    <t>BFR à financer en 2010 pour 2800000 de CA</t>
  </si>
  <si>
    <t>Dettes fournisseurs matières premières (90 j d'achats TTC)</t>
  </si>
  <si>
    <t>MCV = Marge sur Charges Variables</t>
  </si>
  <si>
    <t>Salaire moyen brut mensuel par personne en 2009</t>
  </si>
  <si>
    <t>CA* point mort= CF/TMCV=CF/(1-CV/CA)</t>
  </si>
  <si>
    <t>BFR complet avec seulement incidence TVA</t>
  </si>
  <si>
    <t>BFR 2010 avec paiement clients à 30 j pour CA Objectif</t>
  </si>
  <si>
    <t>BFR 2010 avec paiement clients à 45 j pour CA objectif</t>
  </si>
  <si>
    <t>Quantité et valeur en stock négligeables</t>
  </si>
  <si>
    <t>Q10)BN1 2011</t>
  </si>
  <si>
    <t>Vérification BN1 2011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</si>
</sst>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" fontId="0" fillId="0" borderId="3" xfId="0" applyNumberFormat="1" applyBorder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/>
    <xf numFmtId="10" fontId="0" fillId="0" borderId="3" xfId="0" applyNumberForma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4" fontId="0" fillId="0" borderId="0" xfId="0" applyNumberFormat="1"/>
    <xf numFmtId="0" fontId="5" fillId="0" borderId="2" xfId="0" applyFont="1" applyBorder="1"/>
    <xf numFmtId="4" fontId="0" fillId="0" borderId="3" xfId="1" applyNumberFormat="1" applyFont="1" applyBorder="1"/>
    <xf numFmtId="4" fontId="0" fillId="0" borderId="3" xfId="2" applyNumberFormat="1" applyFont="1" applyBorder="1"/>
    <xf numFmtId="4" fontId="6" fillId="0" borderId="3" xfId="1" applyNumberFormat="1" applyFont="1" applyBorder="1"/>
    <xf numFmtId="0" fontId="5" fillId="2" borderId="4" xfId="0" applyFont="1" applyFill="1" applyBorder="1"/>
    <xf numFmtId="4" fontId="7" fillId="0" borderId="3" xfId="1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/>
    <xf numFmtId="0" fontId="6" fillId="0" borderId="3" xfId="0" applyFont="1" applyBorder="1"/>
    <xf numFmtId="3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13" xfId="0" applyFont="1" applyBorder="1"/>
    <xf numFmtId="4" fontId="6" fillId="0" borderId="14" xfId="0" applyNumberFormat="1" applyFont="1" applyBorder="1"/>
    <xf numFmtId="0" fontId="5" fillId="2" borderId="15" xfId="0" applyFont="1" applyFill="1" applyBorder="1"/>
    <xf numFmtId="4" fontId="0" fillId="2" borderId="16" xfId="0" applyNumberFormat="1" applyFill="1" applyBorder="1"/>
    <xf numFmtId="0" fontId="5" fillId="0" borderId="5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3" xfId="0" applyNumberFormat="1" applyFont="1" applyBorder="1"/>
    <xf numFmtId="4" fontId="6" fillId="0" borderId="14" xfId="0" applyNumberFormat="1" applyFont="1" applyFill="1" applyBorder="1"/>
    <xf numFmtId="0" fontId="5" fillId="0" borderId="0" xfId="0" applyFont="1" applyBorder="1"/>
    <xf numFmtId="4" fontId="0" fillId="0" borderId="0" xfId="0" applyNumberFormat="1" applyBorder="1"/>
    <xf numFmtId="0" fontId="0" fillId="0" borderId="22" xfId="0" applyBorder="1"/>
    <xf numFmtId="4" fontId="0" fillId="2" borderId="9" xfId="0" applyNumberFormat="1" applyFill="1" applyBorder="1"/>
    <xf numFmtId="4" fontId="5" fillId="0" borderId="3" xfId="0" applyNumberFormat="1" applyFont="1" applyBorder="1"/>
    <xf numFmtId="10" fontId="5" fillId="0" borderId="3" xfId="0" applyNumberFormat="1" applyFont="1" applyBorder="1"/>
    <xf numFmtId="0" fontId="0" fillId="0" borderId="0" xfId="0" applyBorder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2" borderId="2" xfId="0" applyFont="1" applyFill="1" applyBorder="1"/>
    <xf numFmtId="4" fontId="0" fillId="2" borderId="3" xfId="0" applyNumberFormat="1" applyFill="1" applyBorder="1"/>
    <xf numFmtId="10" fontId="0" fillId="0" borderId="3" xfId="2" applyNumberFormat="1" applyFont="1" applyBorder="1"/>
    <xf numFmtId="1" fontId="0" fillId="2" borderId="9" xfId="0" applyNumberFormat="1" applyFill="1" applyBorder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0" fontId="0" fillId="0" borderId="3" xfId="0" applyNumberFormat="1" applyBorder="1"/>
    <xf numFmtId="0" fontId="1" fillId="2" borderId="10" xfId="0" applyFont="1" applyFill="1" applyBorder="1"/>
    <xf numFmtId="0" fontId="0" fillId="2" borderId="2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10" fontId="0" fillId="2" borderId="3" xfId="0" applyNumberForma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10" fontId="0" fillId="2" borderId="9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10" fontId="6" fillId="0" borderId="3" xfId="0" applyNumberFormat="1" applyFont="1" applyBorder="1" applyAlignment="1">
      <alignment vertical="center" wrapText="1"/>
    </xf>
    <xf numFmtId="3" fontId="0" fillId="0" borderId="1" xfId="0" applyNumberFormat="1" applyBorder="1"/>
    <xf numFmtId="0" fontId="2" fillId="0" borderId="2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/>
    <xf numFmtId="0" fontId="0" fillId="0" borderId="2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4" fontId="0" fillId="2" borderId="3" xfId="1" applyNumberFormat="1" applyFont="1" applyFill="1" applyBorder="1" applyAlignment="1">
      <alignment horizontal="center"/>
    </xf>
    <xf numFmtId="0" fontId="1" fillId="2" borderId="2" xfId="0" applyFont="1" applyFill="1" applyBorder="1"/>
    <xf numFmtId="4" fontId="6" fillId="0" borderId="25" xfId="1" applyNumberFormat="1" applyFont="1" applyFill="1" applyBorder="1"/>
    <xf numFmtId="4" fontId="0" fillId="0" borderId="26" xfId="2" applyNumberFormat="1" applyFont="1" applyBorder="1"/>
    <xf numFmtId="4" fontId="6" fillId="0" borderId="26" xfId="1" applyNumberFormat="1" applyFont="1" applyBorder="1"/>
    <xf numFmtId="4" fontId="7" fillId="0" borderId="26" xfId="1" applyNumberFormat="1" applyFont="1" applyBorder="1"/>
    <xf numFmtId="4" fontId="0" fillId="0" borderId="26" xfId="1" applyNumberFormat="1" applyFont="1" applyBorder="1"/>
    <xf numFmtId="4" fontId="0" fillId="2" borderId="26" xfId="1" applyNumberFormat="1" applyFont="1" applyFill="1" applyBorder="1" applyAlignment="1">
      <alignment horizontal="center"/>
    </xf>
    <xf numFmtId="4" fontId="6" fillId="2" borderId="17" xfId="1" applyNumberFormat="1" applyFont="1" applyFill="1" applyBorder="1" applyAlignment="1">
      <alignment horizontal="center"/>
    </xf>
    <xf numFmtId="4" fontId="6" fillId="0" borderId="3" xfId="1" applyNumberFormat="1" applyFont="1" applyFill="1" applyBorder="1"/>
    <xf numFmtId="4" fontId="6" fillId="2" borderId="3" xfId="1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/>
    <xf numFmtId="3" fontId="6" fillId="2" borderId="1" xfId="0" applyNumberFormat="1" applyFont="1" applyFill="1" applyBorder="1" applyAlignment="1">
      <alignment vertical="center" wrapText="1"/>
    </xf>
    <xf numFmtId="0" fontId="2" fillId="0" borderId="2" xfId="0" applyFont="1" applyBorder="1"/>
    <xf numFmtId="0" fontId="1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4" fontId="2" fillId="2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4" fontId="2" fillId="2" borderId="9" xfId="0" applyNumberFormat="1" applyFont="1" applyFill="1" applyBorder="1"/>
    <xf numFmtId="0" fontId="1" fillId="2" borderId="31" xfId="0" applyFont="1" applyFill="1" applyBorder="1"/>
    <xf numFmtId="4" fontId="0" fillId="0" borderId="32" xfId="0" applyNumberFormat="1" applyBorder="1"/>
    <xf numFmtId="0" fontId="0" fillId="0" borderId="0" xfId="0" applyAlignment="1">
      <alignment vertical="center"/>
    </xf>
    <xf numFmtId="3" fontId="6" fillId="0" borderId="3" xfId="0" applyNumberFormat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0" fontId="0" fillId="0" borderId="3" xfId="0" applyNumberForma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0" fontId="6" fillId="0" borderId="0" xfId="0" applyFont="1"/>
    <xf numFmtId="0" fontId="0" fillId="0" borderId="0" xfId="0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center" wrapText="1"/>
    </xf>
    <xf numFmtId="4" fontId="0" fillId="0" borderId="34" xfId="0" applyNumberFormat="1" applyBorder="1"/>
    <xf numFmtId="4" fontId="2" fillId="2" borderId="35" xfId="0" applyNumberFormat="1" applyFont="1" applyFill="1" applyBorder="1"/>
    <xf numFmtId="3" fontId="7" fillId="0" borderId="3" xfId="0" applyNumberFormat="1" applyFont="1" applyBorder="1"/>
    <xf numFmtId="0" fontId="0" fillId="0" borderId="2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2" borderId="17" xfId="0" applyNumberFormat="1" applyFont="1" applyFill="1" applyBorder="1" applyAlignment="1">
      <alignment horizontal="center" vertical="center"/>
    </xf>
    <xf numFmtId="10" fontId="2" fillId="2" borderId="1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0" fontId="6" fillId="0" borderId="3" xfId="0" applyNumberFormat="1" applyFont="1" applyBorder="1" applyAlignment="1">
      <alignment vertical="center"/>
    </xf>
  </cellXfs>
  <cellStyles count="29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20" sqref="C20"/>
    </sheetView>
  </sheetViews>
  <sheetFormatPr baseColWidth="10" defaultRowHeight="12.75"/>
  <cols>
    <col min="1" max="1" width="39.85546875" customWidth="1"/>
    <col min="2" max="2" width="11.7109375" bestFit="1" customWidth="1"/>
    <col min="5" max="5" width="46.7109375" customWidth="1"/>
    <col min="6" max="6" width="32.7109375" customWidth="1"/>
    <col min="7" max="7" width="21.85546875" customWidth="1"/>
  </cols>
  <sheetData>
    <row r="1" spans="1:7" ht="38.25">
      <c r="A1" s="21" t="s">
        <v>103</v>
      </c>
      <c r="B1" s="22" t="s">
        <v>2</v>
      </c>
      <c r="C1" s="23" t="s">
        <v>3</v>
      </c>
      <c r="E1" s="28"/>
      <c r="F1" s="22" t="s">
        <v>16</v>
      </c>
      <c r="G1" s="23" t="s">
        <v>34</v>
      </c>
    </row>
    <row r="2" spans="1:7">
      <c r="A2" s="11" t="s">
        <v>0</v>
      </c>
      <c r="B2" s="45">
        <v>2400000</v>
      </c>
      <c r="C2" s="26">
        <v>1</v>
      </c>
      <c r="E2" s="18"/>
      <c r="F2" s="17"/>
      <c r="G2" s="29"/>
    </row>
    <row r="3" spans="1:7">
      <c r="A3" s="11" t="s">
        <v>11</v>
      </c>
      <c r="B3" s="20"/>
      <c r="C3" s="26"/>
      <c r="E3" s="18" t="s">
        <v>13</v>
      </c>
      <c r="F3" s="17"/>
      <c r="G3" s="41">
        <v>30</v>
      </c>
    </row>
    <row r="4" spans="1:7" ht="25.5">
      <c r="A4" s="138" t="s">
        <v>30</v>
      </c>
      <c r="B4" s="160">
        <f>SUM(B5:B7)</f>
        <v>1200000</v>
      </c>
      <c r="C4" s="139">
        <f>B4/B2</f>
        <v>0.5</v>
      </c>
      <c r="E4" s="18" t="s">
        <v>15</v>
      </c>
      <c r="F4" s="19" t="s">
        <v>133</v>
      </c>
      <c r="G4" s="41"/>
    </row>
    <row r="5" spans="1:7">
      <c r="A5" s="18" t="s">
        <v>1</v>
      </c>
      <c r="B5" s="159">
        <v>840000</v>
      </c>
      <c r="C5" s="139"/>
      <c r="E5" s="46" t="s">
        <v>50</v>
      </c>
      <c r="F5" s="19"/>
      <c r="G5" s="140">
        <v>20</v>
      </c>
    </row>
    <row r="6" spans="1:7">
      <c r="A6" s="18" t="s">
        <v>4</v>
      </c>
      <c r="B6" s="159">
        <v>120000</v>
      </c>
      <c r="C6" s="139"/>
      <c r="E6" s="31" t="s">
        <v>39</v>
      </c>
      <c r="F6" s="33" t="s">
        <v>40</v>
      </c>
      <c r="G6" s="143"/>
    </row>
    <row r="7" spans="1:7">
      <c r="A7" s="18" t="s">
        <v>5</v>
      </c>
      <c r="B7" s="159">
        <v>240000</v>
      </c>
      <c r="C7" s="139"/>
      <c r="E7" s="18" t="s">
        <v>22</v>
      </c>
      <c r="F7" s="19"/>
      <c r="G7" s="41">
        <v>10</v>
      </c>
    </row>
    <row r="8" spans="1:7">
      <c r="A8" s="11" t="s">
        <v>127</v>
      </c>
      <c r="B8" s="161">
        <f>B2-B4</f>
        <v>1200000</v>
      </c>
      <c r="C8" s="139">
        <f>B8/B2</f>
        <v>0.5</v>
      </c>
      <c r="E8" s="32" t="s">
        <v>35</v>
      </c>
      <c r="F8" s="146" t="s">
        <v>36</v>
      </c>
      <c r="G8" s="147"/>
    </row>
    <row r="9" spans="1:7">
      <c r="A9" s="11"/>
      <c r="B9" s="161"/>
      <c r="C9" s="95"/>
      <c r="E9" s="18" t="s">
        <v>14</v>
      </c>
      <c r="F9" s="19"/>
      <c r="G9" s="41">
        <v>30</v>
      </c>
    </row>
    <row r="10" spans="1:7" ht="25.5">
      <c r="A10" s="138" t="s">
        <v>31</v>
      </c>
      <c r="B10" s="160">
        <f>SUM(B11:B14)</f>
        <v>951000</v>
      </c>
      <c r="C10" s="26">
        <f>B10/B2</f>
        <v>0.39624999999999999</v>
      </c>
      <c r="E10" s="18" t="s">
        <v>17</v>
      </c>
      <c r="F10" s="19"/>
      <c r="G10" s="41">
        <v>60</v>
      </c>
    </row>
    <row r="11" spans="1:7" ht="25.5">
      <c r="A11" s="18" t="s">
        <v>6</v>
      </c>
      <c r="B11" s="159">
        <v>490000</v>
      </c>
      <c r="C11" s="26"/>
      <c r="E11" s="18" t="s">
        <v>18</v>
      </c>
      <c r="F11" s="19"/>
      <c r="G11" s="41">
        <v>45</v>
      </c>
    </row>
    <row r="12" spans="1:7">
      <c r="A12" s="18" t="s">
        <v>7</v>
      </c>
      <c r="B12" s="159">
        <v>245000</v>
      </c>
      <c r="C12" s="200"/>
      <c r="E12" s="18" t="s">
        <v>19</v>
      </c>
      <c r="F12" s="27">
        <v>0.19600000000000001</v>
      </c>
      <c r="G12" s="24"/>
    </row>
    <row r="13" spans="1:7">
      <c r="A13" s="18" t="s">
        <v>8</v>
      </c>
      <c r="B13" s="45">
        <v>192000</v>
      </c>
      <c r="C13" s="26"/>
      <c r="E13" s="18" t="s">
        <v>20</v>
      </c>
      <c r="F13" s="19" t="s">
        <v>21</v>
      </c>
      <c r="G13" s="24"/>
    </row>
    <row r="14" spans="1:7" ht="25.5">
      <c r="A14" s="18" t="s">
        <v>9</v>
      </c>
      <c r="B14" s="45">
        <v>24000</v>
      </c>
      <c r="C14" s="26"/>
      <c r="E14" s="18" t="s">
        <v>7</v>
      </c>
      <c r="F14" s="55" t="s">
        <v>62</v>
      </c>
      <c r="G14" s="24"/>
    </row>
    <row r="15" spans="1:7" ht="26.25" thickBot="1">
      <c r="A15" s="11" t="s">
        <v>10</v>
      </c>
      <c r="B15" s="20">
        <f>B4+B10</f>
        <v>2151000</v>
      </c>
      <c r="C15" s="26">
        <f>B15/B2</f>
        <v>0.89624999999999999</v>
      </c>
      <c r="E15" s="49" t="s">
        <v>9</v>
      </c>
      <c r="F15" s="47" t="s">
        <v>49</v>
      </c>
      <c r="G15" s="30"/>
    </row>
    <row r="16" spans="1:7">
      <c r="A16" s="86" t="s">
        <v>32</v>
      </c>
      <c r="B16" s="87">
        <f>B2-B15</f>
        <v>249000</v>
      </c>
      <c r="C16" s="88"/>
    </row>
    <row r="17" spans="1:3">
      <c r="A17" s="89" t="s">
        <v>48</v>
      </c>
      <c r="B17" s="87">
        <f>1/3*B16</f>
        <v>83000</v>
      </c>
      <c r="C17" s="88"/>
    </row>
    <row r="18" spans="1:3" ht="13.5" thickBot="1">
      <c r="A18" s="90" t="s">
        <v>33</v>
      </c>
      <c r="B18" s="91">
        <f>B16-B17</f>
        <v>166000</v>
      </c>
      <c r="C18" s="92"/>
    </row>
    <row r="19" spans="1:3">
      <c r="A19" s="3"/>
      <c r="B19" s="3"/>
      <c r="C19" s="3"/>
    </row>
    <row r="20" spans="1:3" ht="25.5">
      <c r="A20" s="164" t="s">
        <v>128</v>
      </c>
      <c r="B20" s="163">
        <v>2500</v>
      </c>
      <c r="C20" s="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F12" sqref="F12"/>
    </sheetView>
  </sheetViews>
  <sheetFormatPr baseColWidth="10" defaultRowHeight="12.75"/>
  <cols>
    <col min="1" max="1" width="40.140625" bestFit="1" customWidth="1"/>
  </cols>
  <sheetData>
    <row r="1" spans="1:2">
      <c r="A1" s="170" t="s">
        <v>117</v>
      </c>
      <c r="B1" s="171"/>
    </row>
    <row r="2" spans="1:2">
      <c r="A2" s="117" t="s">
        <v>0</v>
      </c>
      <c r="B2" s="136">
        <v>2400000</v>
      </c>
    </row>
    <row r="3" spans="1:2">
      <c r="A3" s="117" t="s">
        <v>41</v>
      </c>
      <c r="B3" s="162">
        <v>951000</v>
      </c>
    </row>
    <row r="4" spans="1:2">
      <c r="A4" s="117" t="s">
        <v>43</v>
      </c>
      <c r="B4" s="137">
        <f>B5/B2</f>
        <v>0.5</v>
      </c>
    </row>
    <row r="5" spans="1:2">
      <c r="A5" s="117" t="s">
        <v>54</v>
      </c>
      <c r="B5" s="162">
        <v>1200000</v>
      </c>
    </row>
    <row r="6" spans="1:2" ht="13.5" thickBot="1">
      <c r="A6" s="141" t="s">
        <v>129</v>
      </c>
      <c r="B6" s="142">
        <f>B3/(1-B5/B2)</f>
        <v>1902000</v>
      </c>
    </row>
    <row r="7" spans="1:2" ht="13.5" thickBot="1">
      <c r="A7" s="135"/>
      <c r="B7" s="135"/>
    </row>
    <row r="8" spans="1:2">
      <c r="A8" s="144" t="s">
        <v>45</v>
      </c>
      <c r="B8" s="145">
        <f>(B6/B2)*365</f>
        <v>289.26249999999999</v>
      </c>
    </row>
    <row r="9" spans="1:2" ht="13.5" thickBot="1">
      <c r="A9" s="141" t="s">
        <v>44</v>
      </c>
      <c r="B9" s="148">
        <f>DATE(2009,1,1)+B8</f>
        <v>40103.262499999997</v>
      </c>
    </row>
    <row r="10" spans="1:2" ht="13.5" thickBot="1">
      <c r="A10" s="135"/>
      <c r="B10" s="135"/>
    </row>
    <row r="11" spans="1:2">
      <c r="A11" s="172" t="s">
        <v>76</v>
      </c>
      <c r="B11" s="173"/>
    </row>
    <row r="12" spans="1:2">
      <c r="A12" s="151" t="s">
        <v>77</v>
      </c>
      <c r="B12" s="147">
        <v>2500</v>
      </c>
    </row>
    <row r="13" spans="1:2">
      <c r="A13" s="151" t="s">
        <v>78</v>
      </c>
      <c r="B13" s="152">
        <v>490000</v>
      </c>
    </row>
    <row r="14" spans="1:2" ht="13.5" thickBot="1">
      <c r="A14" s="153" t="s">
        <v>76</v>
      </c>
      <c r="B14" s="154">
        <f>ROUNDUP(B13/(12*B12),0)</f>
        <v>17</v>
      </c>
    </row>
    <row r="15" spans="1:2">
      <c r="A15" s="155" t="s">
        <v>102</v>
      </c>
      <c r="B15" s="156">
        <f>B2/B14</f>
        <v>141176.4705882353</v>
      </c>
    </row>
  </sheetData>
  <mergeCells count="2">
    <mergeCell ref="A1:B1"/>
    <mergeCell ref="A11:B11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60"/>
  <sheetViews>
    <sheetView workbookViewId="0">
      <selection activeCell="B11" sqref="B11"/>
    </sheetView>
  </sheetViews>
  <sheetFormatPr baseColWidth="10" defaultRowHeight="12.75"/>
  <cols>
    <col min="1" max="1" width="20" customWidth="1"/>
    <col min="2" max="2" width="9.7109375" bestFit="1" customWidth="1"/>
    <col min="3" max="3" width="9.7109375" customWidth="1"/>
    <col min="4" max="4" width="49.85546875" bestFit="1" customWidth="1"/>
    <col min="5" max="5" width="23.7109375" bestFit="1" customWidth="1"/>
    <col min="7" max="7" width="32.42578125" bestFit="1" customWidth="1"/>
    <col min="8" max="8" width="13.140625" bestFit="1" customWidth="1"/>
    <col min="9" max="9" width="14.42578125" bestFit="1" customWidth="1"/>
  </cols>
  <sheetData>
    <row r="1" spans="1:6" ht="26.25" customHeight="1">
      <c r="A1" s="184" t="s">
        <v>114</v>
      </c>
      <c r="B1" s="185"/>
      <c r="C1" s="165"/>
      <c r="D1" s="177" t="s">
        <v>119</v>
      </c>
      <c r="E1" s="178"/>
      <c r="F1" s="179"/>
    </row>
    <row r="2" spans="1:6" ht="25.5">
      <c r="A2" s="32" t="s">
        <v>23</v>
      </c>
      <c r="B2" s="13"/>
      <c r="C2" s="166"/>
      <c r="D2" s="8"/>
      <c r="E2" s="4" t="s">
        <v>26</v>
      </c>
      <c r="F2" s="9" t="s">
        <v>27</v>
      </c>
    </row>
    <row r="3" spans="1:6">
      <c r="A3" s="32" t="s">
        <v>111</v>
      </c>
      <c r="B3" s="15"/>
      <c r="C3" s="166"/>
      <c r="D3" s="114" t="s">
        <v>23</v>
      </c>
      <c r="E3" s="149"/>
      <c r="F3" s="150"/>
    </row>
    <row r="4" spans="1:6">
      <c r="A4" s="32" t="s">
        <v>112</v>
      </c>
      <c r="B4" s="15"/>
      <c r="C4" s="166"/>
      <c r="D4" s="115" t="s">
        <v>13</v>
      </c>
      <c r="E4" s="93"/>
      <c r="F4" s="150"/>
    </row>
    <row r="5" spans="1:6" ht="13.5" thickBot="1">
      <c r="A5" s="131" t="s">
        <v>113</v>
      </c>
      <c r="B5" s="132"/>
      <c r="C5" s="167"/>
      <c r="D5" s="115" t="s">
        <v>37</v>
      </c>
      <c r="E5" s="6"/>
      <c r="F5" s="150"/>
    </row>
    <row r="6" spans="1:6">
      <c r="B6" s="1"/>
      <c r="C6" s="1"/>
      <c r="D6" s="115" t="s">
        <v>22</v>
      </c>
      <c r="E6" s="6"/>
      <c r="F6" s="150"/>
    </row>
    <row r="7" spans="1:6">
      <c r="B7" s="1"/>
      <c r="C7" s="1"/>
      <c r="D7" s="11" t="s">
        <v>120</v>
      </c>
      <c r="E7" s="6"/>
      <c r="F7" s="150"/>
    </row>
    <row r="8" spans="1:6">
      <c r="B8" s="1"/>
      <c r="C8" s="1"/>
      <c r="D8" s="11" t="s">
        <v>52</v>
      </c>
      <c r="E8" s="6"/>
      <c r="F8" s="150"/>
    </row>
    <row r="9" spans="1:6" ht="25.5">
      <c r="B9" s="1"/>
      <c r="C9" s="1"/>
      <c r="D9" s="12" t="s">
        <v>24</v>
      </c>
      <c r="E9" s="149"/>
      <c r="F9" s="94"/>
    </row>
    <row r="10" spans="1:6" ht="25.5">
      <c r="B10" s="1"/>
      <c r="C10" s="1"/>
      <c r="D10" s="12" t="s">
        <v>25</v>
      </c>
      <c r="E10" s="149"/>
      <c r="F10" s="13"/>
    </row>
    <row r="11" spans="1:6">
      <c r="B11" s="1"/>
      <c r="C11" s="1"/>
      <c r="D11" s="12" t="s">
        <v>38</v>
      </c>
      <c r="E11" s="149"/>
      <c r="F11" s="13"/>
    </row>
    <row r="12" spans="1:6">
      <c r="B12" s="1"/>
      <c r="C12" s="1"/>
      <c r="D12" s="14"/>
      <c r="E12" s="6"/>
      <c r="F12" s="150"/>
    </row>
    <row r="13" spans="1:6">
      <c r="B13" s="1"/>
      <c r="C13" s="1"/>
      <c r="D13" s="116" t="s">
        <v>63</v>
      </c>
      <c r="E13" s="93"/>
      <c r="F13" s="150"/>
    </row>
    <row r="14" spans="1:6">
      <c r="B14" s="1"/>
      <c r="C14" s="1"/>
      <c r="D14" s="56" t="s">
        <v>64</v>
      </c>
      <c r="E14" s="149"/>
      <c r="F14" s="13"/>
    </row>
    <row r="15" spans="1:6">
      <c r="B15" s="1"/>
      <c r="C15" s="1"/>
      <c r="D15" s="117" t="s">
        <v>28</v>
      </c>
      <c r="E15" s="6"/>
      <c r="F15" s="13"/>
    </row>
    <row r="16" spans="1:6">
      <c r="D16" s="119" t="s">
        <v>130</v>
      </c>
      <c r="E16" s="175"/>
      <c r="F16" s="176"/>
    </row>
    <row r="17" spans="2:9" ht="13.5" thickBot="1">
      <c r="B17" s="1"/>
      <c r="C17" s="1"/>
      <c r="D17" s="120" t="s">
        <v>116</v>
      </c>
      <c r="E17" s="180"/>
      <c r="F17" s="181"/>
    </row>
    <row r="18" spans="2:9">
      <c r="D18" s="158" t="s">
        <v>121</v>
      </c>
      <c r="E18" s="186"/>
      <c r="F18" s="187"/>
    </row>
    <row r="19" spans="2:9">
      <c r="D19" s="157" t="s">
        <v>118</v>
      </c>
      <c r="E19" s="149"/>
      <c r="F19" s="13"/>
    </row>
    <row r="23" spans="2:9">
      <c r="H23" s="135"/>
      <c r="I23" s="135"/>
    </row>
    <row r="41" spans="2:5" ht="26.25" customHeight="1">
      <c r="B41" s="182"/>
      <c r="C41" s="182"/>
      <c r="D41" s="182"/>
      <c r="E41" s="182"/>
    </row>
    <row r="42" spans="2:5">
      <c r="B42" s="59"/>
      <c r="C42" s="59"/>
      <c r="D42" s="60"/>
      <c r="E42" s="65"/>
    </row>
    <row r="43" spans="2:5">
      <c r="B43" s="59"/>
      <c r="C43" s="59"/>
      <c r="D43" s="60"/>
      <c r="E43" s="65"/>
    </row>
    <row r="44" spans="2:5">
      <c r="B44" s="66"/>
      <c r="C44" s="66"/>
      <c r="D44" s="65"/>
      <c r="E44" s="60"/>
    </row>
    <row r="45" spans="2:5">
      <c r="B45" s="67"/>
      <c r="C45" s="67"/>
      <c r="D45" s="183"/>
      <c r="E45" s="183"/>
    </row>
    <row r="46" spans="2:5">
      <c r="B46" s="67"/>
      <c r="C46" s="67"/>
      <c r="D46" s="174"/>
      <c r="E46" s="174"/>
    </row>
    <row r="51" ht="28.5" customHeight="1"/>
    <row r="52" ht="26.25" customHeight="1"/>
    <row r="54" ht="27" customHeight="1"/>
    <row r="58" ht="25.5" customHeight="1"/>
    <row r="60" ht="25.5" customHeight="1"/>
  </sheetData>
  <mergeCells count="8">
    <mergeCell ref="D46:E46"/>
    <mergeCell ref="E16:F16"/>
    <mergeCell ref="D1:F1"/>
    <mergeCell ref="E17:F17"/>
    <mergeCell ref="B41:E41"/>
    <mergeCell ref="D45:E45"/>
    <mergeCell ref="A1:B1"/>
    <mergeCell ref="E18:F18"/>
  </mergeCells>
  <phoneticPr fontId="3" type="noConversion"/>
  <printOptions headings="1" gridLines="1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0" sqref="D10"/>
    </sheetView>
  </sheetViews>
  <sheetFormatPr baseColWidth="10" defaultRowHeight="12.75"/>
  <cols>
    <col min="1" max="1" width="58.42578125" bestFit="1" customWidth="1"/>
    <col min="2" max="2" width="11.7109375" bestFit="1" customWidth="1"/>
    <col min="3" max="3" width="58.42578125" bestFit="1" customWidth="1"/>
    <col min="4" max="4" width="11.7109375" bestFit="1" customWidth="1"/>
  </cols>
  <sheetData>
    <row r="1" spans="1:5" ht="13.5" thickBot="1">
      <c r="A1" s="188" t="s">
        <v>122</v>
      </c>
      <c r="B1" s="189"/>
      <c r="C1" s="190" t="s">
        <v>92</v>
      </c>
      <c r="D1" s="191"/>
      <c r="E1" s="97"/>
    </row>
    <row r="2" spans="1:5">
      <c r="A2" s="54" t="s">
        <v>46</v>
      </c>
      <c r="B2" s="105"/>
      <c r="C2" s="68" t="s">
        <v>46</v>
      </c>
      <c r="D2" s="112"/>
    </row>
    <row r="3" spans="1:5">
      <c r="A3" s="169" t="s">
        <v>131</v>
      </c>
      <c r="B3" s="106"/>
      <c r="C3" s="169" t="s">
        <v>132</v>
      </c>
      <c r="D3" s="37"/>
    </row>
    <row r="4" spans="1:5">
      <c r="A4" s="35" t="s">
        <v>47</v>
      </c>
      <c r="B4" s="107"/>
      <c r="C4" s="35" t="s">
        <v>47</v>
      </c>
      <c r="D4" s="38"/>
    </row>
    <row r="5" spans="1:5">
      <c r="A5" s="79" t="s">
        <v>91</v>
      </c>
      <c r="B5" s="108"/>
      <c r="C5" s="79" t="s">
        <v>91</v>
      </c>
      <c r="D5" s="40"/>
    </row>
    <row r="6" spans="1:5">
      <c r="A6" s="79" t="s">
        <v>90</v>
      </c>
      <c r="B6" s="109"/>
      <c r="C6" s="79" t="s">
        <v>90</v>
      </c>
      <c r="D6" s="36"/>
    </row>
    <row r="7" spans="1:5">
      <c r="A7" s="104" t="s">
        <v>100</v>
      </c>
      <c r="B7" s="110"/>
      <c r="C7" s="104" t="s">
        <v>100</v>
      </c>
      <c r="D7" s="103"/>
    </row>
    <row r="8" spans="1:5" ht="13.5" thickBot="1">
      <c r="A8" s="39" t="s">
        <v>75</v>
      </c>
      <c r="B8" s="111"/>
      <c r="C8" s="70" t="s">
        <v>75</v>
      </c>
      <c r="D8" s="113"/>
    </row>
    <row r="9" spans="1:5" ht="13.5" thickBot="1">
      <c r="C9" s="121" t="s">
        <v>93</v>
      </c>
      <c r="D9" s="62"/>
    </row>
  </sheetData>
  <mergeCells count="2">
    <mergeCell ref="A1:B1"/>
    <mergeCell ref="C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D23" sqref="D23"/>
    </sheetView>
  </sheetViews>
  <sheetFormatPr baseColWidth="10" defaultRowHeight="12.75"/>
  <cols>
    <col min="1" max="1" width="40.85546875" bestFit="1" customWidth="1"/>
    <col min="2" max="3" width="12.42578125" bestFit="1" customWidth="1"/>
    <col min="4" max="4" width="9.7109375" bestFit="1" customWidth="1"/>
  </cols>
  <sheetData>
    <row r="1" spans="1:7" ht="57" customHeight="1">
      <c r="A1" s="76"/>
      <c r="B1" s="77" t="s">
        <v>88</v>
      </c>
      <c r="C1" s="77" t="s">
        <v>89</v>
      </c>
      <c r="D1" s="78" t="s">
        <v>82</v>
      </c>
    </row>
    <row r="2" spans="1:7" ht="23.25">
      <c r="A2" s="126" t="s">
        <v>107</v>
      </c>
      <c r="B2" s="124"/>
      <c r="C2" s="124"/>
      <c r="D2" s="125"/>
    </row>
    <row r="3" spans="1:7">
      <c r="A3" s="79" t="s">
        <v>81</v>
      </c>
      <c r="B3" s="75"/>
      <c r="C3" s="83"/>
      <c r="D3" s="80"/>
    </row>
    <row r="4" spans="1:7">
      <c r="A4" s="79" t="s">
        <v>7</v>
      </c>
      <c r="B4" s="75"/>
      <c r="C4" s="75"/>
      <c r="D4" s="81"/>
    </row>
    <row r="5" spans="1:7">
      <c r="A5" s="79" t="s">
        <v>83</v>
      </c>
      <c r="B5" s="75"/>
      <c r="C5" s="75"/>
      <c r="D5" s="81"/>
    </row>
    <row r="6" spans="1:7">
      <c r="A6" s="79" t="s">
        <v>84</v>
      </c>
      <c r="B6" s="75"/>
      <c r="C6" s="75"/>
      <c r="D6" s="81"/>
    </row>
    <row r="7" spans="1:7">
      <c r="A7" s="123" t="s">
        <v>105</v>
      </c>
      <c r="B7" s="127"/>
      <c r="C7" s="127"/>
      <c r="D7" s="128"/>
    </row>
    <row r="8" spans="1:7">
      <c r="A8" s="79" t="s">
        <v>125</v>
      </c>
      <c r="B8" s="192"/>
      <c r="C8" s="193"/>
      <c r="D8" s="80"/>
    </row>
    <row r="9" spans="1:7">
      <c r="A9" s="79" t="s">
        <v>108</v>
      </c>
      <c r="B9" s="194"/>
      <c r="C9" s="195"/>
      <c r="D9" s="81"/>
    </row>
    <row r="10" spans="1:7">
      <c r="A10" s="123" t="s">
        <v>86</v>
      </c>
      <c r="B10" s="192"/>
      <c r="C10" s="193"/>
      <c r="D10" s="81"/>
    </row>
    <row r="11" spans="1:7">
      <c r="A11" s="79"/>
      <c r="B11" s="75"/>
      <c r="C11" s="75"/>
      <c r="D11" s="81"/>
    </row>
    <row r="12" spans="1:7">
      <c r="A12" s="79" t="s">
        <v>106</v>
      </c>
      <c r="B12" s="75"/>
      <c r="C12" s="75"/>
      <c r="D12" s="81"/>
      <c r="G12" s="34"/>
    </row>
    <row r="13" spans="1:7">
      <c r="A13" s="123" t="s">
        <v>104</v>
      </c>
      <c r="B13" s="127"/>
      <c r="C13" s="127"/>
      <c r="D13" s="81"/>
    </row>
    <row r="14" spans="1:7" ht="13.5" thickBot="1">
      <c r="A14" s="129" t="s">
        <v>87</v>
      </c>
      <c r="B14" s="130"/>
      <c r="C14" s="130"/>
      <c r="D14" s="82"/>
    </row>
    <row r="15" spans="1:7">
      <c r="B15" s="74"/>
      <c r="C15" s="74"/>
      <c r="D15" s="74"/>
    </row>
    <row r="16" spans="1:7">
      <c r="B16" s="74"/>
      <c r="C16" s="74"/>
      <c r="D16" s="74"/>
    </row>
  </sheetData>
  <mergeCells count="3">
    <mergeCell ref="B8:C8"/>
    <mergeCell ref="B9:C9"/>
    <mergeCell ref="B10:C10"/>
  </mergeCells>
  <printOptions headings="1" gridLines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K19"/>
  <sheetViews>
    <sheetView topLeftCell="B1" workbookViewId="0">
      <selection activeCell="J18" sqref="J18"/>
    </sheetView>
  </sheetViews>
  <sheetFormatPr baseColWidth="10" defaultRowHeight="12.75"/>
  <cols>
    <col min="1" max="1" width="39.7109375" customWidth="1"/>
    <col min="2" max="2" width="10.140625" bestFit="1" customWidth="1"/>
    <col min="3" max="3" width="11.28515625" bestFit="1" customWidth="1"/>
    <col min="5" max="5" width="34.42578125" customWidth="1"/>
    <col min="6" max="6" width="22.7109375" customWidth="1"/>
    <col min="7" max="7" width="22.28515625" customWidth="1"/>
    <col min="9" max="9" width="32.42578125" bestFit="1" customWidth="1"/>
  </cols>
  <sheetData>
    <row r="1" spans="1:11" ht="36" customHeight="1">
      <c r="A1" s="21" t="s">
        <v>123</v>
      </c>
      <c r="B1" s="22" t="s">
        <v>2</v>
      </c>
      <c r="C1" s="23" t="s">
        <v>3</v>
      </c>
      <c r="E1" s="28"/>
      <c r="F1" s="22" t="s">
        <v>16</v>
      </c>
      <c r="G1" s="23" t="s">
        <v>34</v>
      </c>
      <c r="I1" s="177" t="s">
        <v>124</v>
      </c>
      <c r="J1" s="178"/>
      <c r="K1" s="179"/>
    </row>
    <row r="2" spans="1:11" ht="25.5">
      <c r="A2" s="11" t="s">
        <v>0</v>
      </c>
      <c r="B2" s="20"/>
      <c r="C2" s="24"/>
      <c r="E2" s="18"/>
      <c r="F2" s="17"/>
      <c r="G2" s="29"/>
      <c r="I2" s="8"/>
      <c r="J2" s="4" t="s">
        <v>26</v>
      </c>
      <c r="K2" s="9" t="s">
        <v>27</v>
      </c>
    </row>
    <row r="3" spans="1:11">
      <c r="A3" s="11" t="s">
        <v>11</v>
      </c>
      <c r="B3" s="20"/>
      <c r="C3" s="24"/>
      <c r="E3" s="18" t="s">
        <v>13</v>
      </c>
      <c r="F3" s="17"/>
      <c r="G3" s="41">
        <v>30</v>
      </c>
      <c r="I3" s="114" t="s">
        <v>23</v>
      </c>
      <c r="J3" s="5"/>
      <c r="K3" s="10"/>
    </row>
    <row r="4" spans="1:11" ht="25.5">
      <c r="A4" s="25" t="s">
        <v>30</v>
      </c>
      <c r="B4" s="96"/>
      <c r="C4" s="84"/>
      <c r="E4" s="18" t="s">
        <v>15</v>
      </c>
      <c r="F4" s="19" t="s">
        <v>42</v>
      </c>
      <c r="G4" s="41"/>
      <c r="I4" s="115" t="s">
        <v>13</v>
      </c>
      <c r="J4" s="93"/>
      <c r="K4" s="150"/>
    </row>
    <row r="5" spans="1:11">
      <c r="A5" s="18" t="s">
        <v>1</v>
      </c>
      <c r="B5" s="122"/>
      <c r="C5" s="95"/>
      <c r="E5" s="46" t="s">
        <v>50</v>
      </c>
      <c r="F5" s="19"/>
      <c r="G5" s="42">
        <v>20</v>
      </c>
      <c r="I5" s="115" t="s">
        <v>37</v>
      </c>
      <c r="J5" s="6"/>
      <c r="K5" s="150"/>
    </row>
    <row r="6" spans="1:11">
      <c r="A6" s="18" t="s">
        <v>4</v>
      </c>
      <c r="B6" s="45"/>
      <c r="C6" s="95"/>
      <c r="E6" s="31" t="s">
        <v>39</v>
      </c>
      <c r="F6" s="33" t="s">
        <v>40</v>
      </c>
      <c r="G6" s="43"/>
      <c r="I6" s="115" t="s">
        <v>22</v>
      </c>
      <c r="J6" s="6"/>
      <c r="K6" s="150"/>
    </row>
    <row r="7" spans="1:11">
      <c r="A7" s="18" t="s">
        <v>5</v>
      </c>
      <c r="B7" s="45"/>
      <c r="C7" s="95"/>
      <c r="E7" s="18" t="s">
        <v>22</v>
      </c>
      <c r="F7" s="19"/>
      <c r="G7" s="41">
        <v>10</v>
      </c>
      <c r="I7" s="11" t="s">
        <v>120</v>
      </c>
      <c r="J7" s="6"/>
      <c r="K7" s="150"/>
    </row>
    <row r="8" spans="1:11">
      <c r="A8" s="18" t="s">
        <v>6</v>
      </c>
      <c r="B8" s="45"/>
      <c r="C8" s="95"/>
      <c r="E8" s="32" t="s">
        <v>35</v>
      </c>
      <c r="F8" s="19" t="s">
        <v>36</v>
      </c>
      <c r="G8" s="44"/>
      <c r="I8" s="11" t="s">
        <v>52</v>
      </c>
      <c r="J8" s="6"/>
      <c r="K8" s="150"/>
    </row>
    <row r="9" spans="1:11" ht="25.5">
      <c r="A9" s="18" t="s">
        <v>7</v>
      </c>
      <c r="B9" s="45"/>
      <c r="C9" s="95"/>
      <c r="E9" s="18" t="s">
        <v>14</v>
      </c>
      <c r="F9" s="19"/>
      <c r="G9" s="41">
        <v>30</v>
      </c>
      <c r="I9" s="12" t="s">
        <v>126</v>
      </c>
      <c r="J9" s="149"/>
      <c r="K9" s="94"/>
    </row>
    <row r="10" spans="1:11" ht="38.25">
      <c r="A10" s="11" t="s">
        <v>12</v>
      </c>
      <c r="B10" s="20"/>
      <c r="C10" s="26"/>
      <c r="E10" s="18" t="s">
        <v>17</v>
      </c>
      <c r="F10" s="19"/>
      <c r="G10" s="41">
        <v>90</v>
      </c>
      <c r="I10" s="12" t="s">
        <v>25</v>
      </c>
      <c r="J10" s="149"/>
      <c r="K10" s="13"/>
    </row>
    <row r="11" spans="1:11" ht="25.5">
      <c r="A11" s="25" t="s">
        <v>31</v>
      </c>
      <c r="B11" s="5"/>
      <c r="C11" s="10"/>
      <c r="E11" s="18" t="s">
        <v>18</v>
      </c>
      <c r="F11" s="19"/>
      <c r="G11" s="41">
        <v>45</v>
      </c>
      <c r="I11" s="12" t="s">
        <v>38</v>
      </c>
      <c r="J11" s="149"/>
      <c r="K11" s="13"/>
    </row>
    <row r="12" spans="1:11">
      <c r="A12" s="18" t="s">
        <v>8</v>
      </c>
      <c r="B12" s="45"/>
      <c r="C12" s="26"/>
      <c r="E12" s="18" t="s">
        <v>19</v>
      </c>
      <c r="F12" s="27">
        <v>0.19600000000000001</v>
      </c>
      <c r="G12" s="24"/>
      <c r="I12" s="14"/>
      <c r="J12" s="6"/>
      <c r="K12" s="150"/>
    </row>
    <row r="13" spans="1:11">
      <c r="A13" s="18" t="s">
        <v>9</v>
      </c>
      <c r="B13" s="45"/>
      <c r="C13" s="26"/>
      <c r="E13" s="18" t="s">
        <v>20</v>
      </c>
      <c r="F13" s="19" t="s">
        <v>21</v>
      </c>
      <c r="G13" s="24"/>
      <c r="I13" s="116" t="s">
        <v>63</v>
      </c>
      <c r="J13" s="93"/>
      <c r="K13" s="150"/>
    </row>
    <row r="14" spans="1:11" ht="25.5">
      <c r="A14" s="11" t="s">
        <v>10</v>
      </c>
      <c r="B14" s="20"/>
      <c r="C14" s="26"/>
      <c r="E14" s="18" t="s">
        <v>7</v>
      </c>
      <c r="F14" s="55" t="s">
        <v>62</v>
      </c>
      <c r="G14" s="24"/>
      <c r="I14" s="56" t="s">
        <v>64</v>
      </c>
      <c r="J14" s="149"/>
      <c r="K14" s="13"/>
    </row>
    <row r="15" spans="1:11" ht="26.25" thickBot="1">
      <c r="A15" s="86" t="s">
        <v>32</v>
      </c>
      <c r="B15" s="87"/>
      <c r="C15" s="88"/>
      <c r="E15" s="49" t="s">
        <v>9</v>
      </c>
      <c r="F15" s="47" t="s">
        <v>49</v>
      </c>
      <c r="G15" s="30"/>
      <c r="I15" s="117" t="s">
        <v>28</v>
      </c>
      <c r="J15" s="6"/>
      <c r="K15" s="13"/>
    </row>
    <row r="16" spans="1:11">
      <c r="A16" s="89" t="s">
        <v>48</v>
      </c>
      <c r="B16" s="87"/>
      <c r="C16" s="88"/>
      <c r="I16" s="119" t="s">
        <v>51</v>
      </c>
      <c r="J16" s="175"/>
      <c r="K16" s="176"/>
    </row>
    <row r="17" spans="1:11" ht="13.5" thickBot="1">
      <c r="A17" s="90" t="s">
        <v>33</v>
      </c>
      <c r="B17" s="91"/>
      <c r="C17" s="92"/>
      <c r="I17" s="120" t="s">
        <v>29</v>
      </c>
      <c r="J17" s="180"/>
      <c r="K17" s="181"/>
    </row>
    <row r="18" spans="1:11">
      <c r="I18" s="48"/>
      <c r="J18" s="7"/>
      <c r="K18" s="10"/>
    </row>
    <row r="19" spans="1:11">
      <c r="I19" s="118"/>
      <c r="J19" s="5"/>
      <c r="K19" s="15"/>
    </row>
  </sheetData>
  <mergeCells count="3">
    <mergeCell ref="I1:K1"/>
    <mergeCell ref="J16:K16"/>
    <mergeCell ref="J17:K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D20" sqref="D20:E20"/>
    </sheetView>
  </sheetViews>
  <sheetFormatPr baseColWidth="10" defaultRowHeight="12.75"/>
  <cols>
    <col min="1" max="1" width="44" bestFit="1" customWidth="1"/>
    <col min="2" max="2" width="11.7109375" bestFit="1" customWidth="1"/>
    <col min="4" max="4" width="40.140625" bestFit="1" customWidth="1"/>
    <col min="5" max="5" width="17.42578125" bestFit="1" customWidth="1"/>
  </cols>
  <sheetData>
    <row r="1" spans="1:5">
      <c r="A1" s="196" t="s">
        <v>61</v>
      </c>
      <c r="B1" s="197"/>
      <c r="D1" s="190" t="s">
        <v>65</v>
      </c>
      <c r="E1" s="191"/>
    </row>
    <row r="2" spans="1:5">
      <c r="A2" s="16" t="s">
        <v>53</v>
      </c>
      <c r="B2" s="57"/>
      <c r="D2" s="61"/>
      <c r="E2" s="58"/>
    </row>
    <row r="3" spans="1:5">
      <c r="A3" s="16" t="s">
        <v>43</v>
      </c>
      <c r="B3" s="72"/>
      <c r="D3" s="35" t="s">
        <v>67</v>
      </c>
      <c r="E3" s="63"/>
    </row>
    <row r="4" spans="1:5">
      <c r="A4" s="79" t="s">
        <v>109</v>
      </c>
      <c r="B4" s="15"/>
      <c r="D4" s="79" t="s">
        <v>110</v>
      </c>
      <c r="E4" s="64"/>
    </row>
    <row r="5" spans="1:5" ht="13.5" thickBot="1">
      <c r="A5" s="16"/>
      <c r="B5" s="15"/>
      <c r="D5" s="39" t="s">
        <v>66</v>
      </c>
      <c r="E5" s="62"/>
    </row>
    <row r="6" spans="1:5">
      <c r="A6" s="35" t="s">
        <v>55</v>
      </c>
      <c r="B6" s="15"/>
      <c r="D6" s="198" t="s">
        <v>134</v>
      </c>
      <c r="E6" s="199"/>
    </row>
    <row r="7" spans="1:5">
      <c r="A7" s="35" t="s">
        <v>56</v>
      </c>
      <c r="B7" s="15"/>
      <c r="D7" s="68" t="s">
        <v>68</v>
      </c>
      <c r="E7" s="15"/>
    </row>
    <row r="8" spans="1:5">
      <c r="A8" s="35" t="s">
        <v>58</v>
      </c>
      <c r="B8" s="15"/>
      <c r="D8" s="68" t="s">
        <v>43</v>
      </c>
      <c r="E8" s="84"/>
    </row>
    <row r="9" spans="1:5">
      <c r="A9" s="35" t="s">
        <v>57</v>
      </c>
      <c r="B9" s="15"/>
      <c r="D9" s="68" t="s">
        <v>54</v>
      </c>
      <c r="E9" s="15"/>
    </row>
    <row r="10" spans="1:5" ht="13.5" thickBot="1">
      <c r="A10" s="50" t="s">
        <v>60</v>
      </c>
      <c r="B10" s="51"/>
      <c r="D10" s="68" t="s">
        <v>69</v>
      </c>
      <c r="E10" s="10"/>
    </row>
    <row r="11" spans="1:5" ht="13.5" thickBot="1">
      <c r="A11" s="52" t="s">
        <v>59</v>
      </c>
      <c r="B11" s="53"/>
      <c r="D11" s="69" t="s">
        <v>70</v>
      </c>
      <c r="E11" s="57"/>
    </row>
    <row r="12" spans="1:5">
      <c r="D12" s="69" t="s">
        <v>71</v>
      </c>
      <c r="E12" s="168"/>
    </row>
    <row r="13" spans="1:5">
      <c r="D13" s="68" t="s">
        <v>72</v>
      </c>
      <c r="E13" s="15"/>
    </row>
    <row r="14" spans="1:5">
      <c r="D14" s="68" t="s">
        <v>73</v>
      </c>
      <c r="E14" s="15"/>
    </row>
    <row r="15" spans="1:5">
      <c r="D15" s="70" t="s">
        <v>74</v>
      </c>
      <c r="E15" s="71"/>
    </row>
    <row r="16" spans="1:5" ht="13.5" thickBot="1">
      <c r="D16" s="121" t="s">
        <v>115</v>
      </c>
      <c r="E16" s="62"/>
    </row>
    <row r="17" spans="4:6">
      <c r="D17" s="85" t="s">
        <v>80</v>
      </c>
      <c r="E17" s="43"/>
    </row>
    <row r="18" spans="4:6" ht="13.5" thickBot="1">
      <c r="D18" s="39" t="s">
        <v>79</v>
      </c>
      <c r="E18" s="73"/>
    </row>
    <row r="19" spans="4:6" ht="13.5" thickBot="1">
      <c r="D19" s="133" t="s">
        <v>101</v>
      </c>
      <c r="E19" s="134"/>
    </row>
    <row r="20" spans="4:6">
      <c r="D20" s="198" t="s">
        <v>135</v>
      </c>
      <c r="E20" s="199"/>
    </row>
    <row r="21" spans="4:6">
      <c r="D21" s="100" t="s">
        <v>94</v>
      </c>
      <c r="E21" s="15"/>
    </row>
    <row r="22" spans="4:6">
      <c r="D22" s="100" t="s">
        <v>99</v>
      </c>
      <c r="E22" s="15"/>
    </row>
    <row r="23" spans="4:6">
      <c r="D23" s="100" t="s">
        <v>95</v>
      </c>
      <c r="E23" s="15"/>
    </row>
    <row r="24" spans="4:6">
      <c r="D24" s="98" t="s">
        <v>96</v>
      </c>
      <c r="E24" s="15"/>
    </row>
    <row r="25" spans="4:6">
      <c r="D25" s="98" t="s">
        <v>97</v>
      </c>
      <c r="E25" s="15"/>
    </row>
    <row r="26" spans="4:6">
      <c r="D26" s="18" t="s">
        <v>6</v>
      </c>
      <c r="E26" s="15"/>
    </row>
    <row r="27" spans="4:6">
      <c r="D27" s="18" t="s">
        <v>7</v>
      </c>
      <c r="E27" s="15"/>
    </row>
    <row r="28" spans="4:6">
      <c r="D28" s="101" t="s">
        <v>70</v>
      </c>
      <c r="E28" s="15"/>
    </row>
    <row r="29" spans="4:6">
      <c r="D29" s="101" t="s">
        <v>98</v>
      </c>
      <c r="E29" s="15"/>
    </row>
    <row r="30" spans="4:6">
      <c r="D30" s="101" t="s">
        <v>83</v>
      </c>
      <c r="E30" s="15"/>
    </row>
    <row r="31" spans="4:6">
      <c r="D31" s="101" t="s">
        <v>84</v>
      </c>
      <c r="E31" s="15"/>
    </row>
    <row r="32" spans="4:6" ht="13.5" thickBot="1">
      <c r="D32" s="102" t="s">
        <v>85</v>
      </c>
      <c r="E32" s="62"/>
      <c r="F32" s="99"/>
    </row>
  </sheetData>
  <mergeCells count="4">
    <mergeCell ref="A1:B1"/>
    <mergeCell ref="D1:E1"/>
    <mergeCell ref="D6:E6"/>
    <mergeCell ref="D20:E2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Paramètres, Données du cas</vt:lpstr>
      <vt:lpstr>Q1) CA point mort, payback</vt:lpstr>
      <vt:lpstr>Q2a)Q2b) BFR</vt:lpstr>
      <vt:lpstr>Q3) Q4)CAF 2009 pour 2010 </vt:lpstr>
      <vt:lpstr>Q5) Salaires max</vt:lpstr>
      <vt:lpstr>Q6)Q7)Baisse MP et 90j</vt:lpstr>
      <vt:lpstr>Q8) ; Q9) ; Q 10)</vt:lpstr>
      <vt:lpstr>'Q5) Salaires max'!Zone_d_impression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Administrator</cp:lastModifiedBy>
  <cp:lastPrinted>2008-05-14T05:58:02Z</cp:lastPrinted>
  <dcterms:created xsi:type="dcterms:W3CDTF">2008-05-05T08:17:42Z</dcterms:created>
  <dcterms:modified xsi:type="dcterms:W3CDTF">2013-03-22T11:27:10Z</dcterms:modified>
</cp:coreProperties>
</file>