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5480" windowHeight="9120" activeTab="1"/>
  </bookViews>
  <sheets>
    <sheet name="Production" sheetId="1" r:id="rId1"/>
    <sheet name="Négoce" sheetId="2" r:id="rId2"/>
    <sheet name="Feuil3" sheetId="3" r:id="rId3"/>
  </sheets>
  <definedNames>
    <definedName name="_xlnm.Print_Area" localSheetId="1">Négoce!$A$1:$D$21</definedName>
  </definedNames>
  <calcPr calcId="144525"/>
</workbook>
</file>

<file path=xl/calcChain.xml><?xml version="1.0" encoding="utf-8"?>
<calcChain xmlns="http://schemas.openxmlformats.org/spreadsheetml/2006/main">
  <c r="D12" i="2" l="1"/>
  <c r="E10" i="1"/>
  <c r="E9" i="1"/>
  <c r="D10" i="2" l="1"/>
  <c r="C18" i="2"/>
  <c r="C19" i="2"/>
  <c r="C20" i="2"/>
  <c r="D11" i="2"/>
  <c r="E8" i="1"/>
  <c r="E3" i="1"/>
  <c r="C21" i="2" l="1"/>
  <c r="E11" i="1"/>
  <c r="E6" i="1"/>
  <c r="E7" i="1"/>
  <c r="E4" i="1"/>
  <c r="E5" i="1"/>
  <c r="C12" i="1"/>
  <c r="C6" i="1"/>
</calcChain>
</file>

<file path=xl/sharedStrings.xml><?xml version="1.0" encoding="utf-8"?>
<sst xmlns="http://schemas.openxmlformats.org/spreadsheetml/2006/main" count="47" uniqueCount="42">
  <si>
    <t>INFORMATIONS ET CALCUL DU BFR</t>
  </si>
  <si>
    <t>TVA</t>
  </si>
  <si>
    <t>CATTC annuel</t>
  </si>
  <si>
    <t>Achats annuels de matières premières TTC</t>
  </si>
  <si>
    <t>STOCKS</t>
  </si>
  <si>
    <t>Matières premières</t>
  </si>
  <si>
    <t>Produits semi-finis</t>
  </si>
  <si>
    <t>Produits finis</t>
  </si>
  <si>
    <t>Dettes fournisseurs + effets à payer</t>
  </si>
  <si>
    <t>Créances clients + effets à recevoir</t>
  </si>
  <si>
    <t>BFR</t>
  </si>
  <si>
    <t>S</t>
  </si>
  <si>
    <t>BFR = S + C - F</t>
  </si>
  <si>
    <t>Postes</t>
  </si>
  <si>
    <t>Stocks matières premières</t>
  </si>
  <si>
    <t>Stocks produits semi-finis</t>
  </si>
  <si>
    <t>Stocks produits finis</t>
  </si>
  <si>
    <t>BFR en nombre de jours de CA HT</t>
  </si>
  <si>
    <t>BFR en montant</t>
  </si>
  <si>
    <t>CA HT annuel</t>
  </si>
  <si>
    <t>Prix d'achat des marchandises vendues en % du CA HT</t>
  </si>
  <si>
    <t>Coût de revient des marchandises vendues en % du CA HT</t>
  </si>
  <si>
    <t>Taux de TVA</t>
  </si>
  <si>
    <t>Conditions de paiement clients</t>
  </si>
  <si>
    <t>Comptant</t>
  </si>
  <si>
    <t>à 30 jours</t>
  </si>
  <si>
    <t>à 60 jours</t>
  </si>
  <si>
    <t>Montant des stocks au bilan</t>
  </si>
  <si>
    <t>Délai moyen de paiement des clients</t>
  </si>
  <si>
    <t>Nbre moyen de jours de CA HT</t>
  </si>
  <si>
    <t>Délai moyen de règlement des fournisseurs (60 jours)</t>
  </si>
  <si>
    <t>Stocks</t>
  </si>
  <si>
    <t>Créances clients</t>
  </si>
  <si>
    <t>Dettes fournisseurs</t>
  </si>
  <si>
    <t>Vérification du BFR par calcul direct du montant</t>
  </si>
  <si>
    <t>Créances Clients</t>
  </si>
  <si>
    <t>Dettes Fournisseurs matières premières</t>
  </si>
  <si>
    <t>?</t>
  </si>
  <si>
    <t>F</t>
  </si>
  <si>
    <t>C</t>
  </si>
  <si>
    <t>Valeur d'1 jour de CA HT</t>
  </si>
  <si>
    <t>BFR en montant (TTC)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</si>
</sst>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_ ;\-#,##0.00\ "/>
    <numFmt numFmtId="167" formatCode="#,##0.00\ &quot;€&quot;"/>
    <numFmt numFmtId="168" formatCode="_-* #,##0.00\ [$€-40C]_-;\-* #,##0.00\ [$€-40C]_-;_-* &quot;-&quot;??\ [$€-40C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164" fontId="2" fillId="0" borderId="1" xfId="1" applyNumberFormat="1" applyFont="1" applyBorder="1" applyAlignment="1">
      <alignment horizontal="right"/>
    </xf>
    <xf numFmtId="9" fontId="2" fillId="0" borderId="1" xfId="0" applyNumberFormat="1" applyFont="1" applyBorder="1"/>
    <xf numFmtId="10" fontId="2" fillId="0" borderId="1" xfId="0" applyNumberFormat="1" applyFont="1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2" fillId="0" borderId="1" xfId="2" applyNumberFormat="1" applyFont="1" applyBorder="1"/>
    <xf numFmtId="3" fontId="2" fillId="0" borderId="1" xfId="0" applyNumberFormat="1" applyFont="1" applyBorder="1"/>
    <xf numFmtId="0" fontId="3" fillId="0" borderId="1" xfId="0" applyFont="1" applyBorder="1"/>
    <xf numFmtId="0" fontId="0" fillId="0" borderId="6" xfId="0" applyBorder="1" applyAlignment="1">
      <alignment horizontal="center" vertical="center" wrapText="1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4" fontId="3" fillId="2" borderId="6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/>
    <xf numFmtId="0" fontId="3" fillId="0" borderId="5" xfId="0" applyFont="1" applyBorder="1"/>
    <xf numFmtId="0" fontId="3" fillId="0" borderId="8" xfId="0" applyFont="1" applyBorder="1"/>
    <xf numFmtId="0" fontId="3" fillId="3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0" fillId="0" borderId="6" xfId="0" applyNumberFormat="1" applyBorder="1" applyAlignment="1">
      <alignment horizontal="center"/>
    </xf>
    <xf numFmtId="168" fontId="3" fillId="2" borderId="8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13" sqref="C13"/>
    </sheetView>
  </sheetViews>
  <sheetFormatPr defaultColWidth="11.42578125" defaultRowHeight="15" x14ac:dyDescent="0.25"/>
  <cols>
    <col min="1" max="1" width="2.140625" bestFit="1" customWidth="1"/>
    <col min="2" max="2" width="46.28515625" bestFit="1" customWidth="1"/>
    <col min="3" max="3" width="12.85546875" bestFit="1" customWidth="1"/>
    <col min="4" max="4" width="37.140625" bestFit="1" customWidth="1"/>
    <col min="5" max="5" width="31.7109375" customWidth="1"/>
  </cols>
  <sheetData>
    <row r="1" spans="1:5" x14ac:dyDescent="0.25">
      <c r="A1" s="31"/>
      <c r="B1" s="35" t="s">
        <v>0</v>
      </c>
      <c r="C1" s="35"/>
      <c r="D1" s="35"/>
      <c r="E1" s="36"/>
    </row>
    <row r="2" spans="1:5" x14ac:dyDescent="0.25">
      <c r="A2" s="10"/>
      <c r="B2" s="3"/>
      <c r="C2" s="17"/>
      <c r="D2" s="18" t="s">
        <v>13</v>
      </c>
      <c r="E2" s="22" t="s">
        <v>29</v>
      </c>
    </row>
    <row r="3" spans="1:5" x14ac:dyDescent="0.25">
      <c r="A3" s="10"/>
      <c r="B3" s="3" t="s">
        <v>1</v>
      </c>
      <c r="C3" s="19">
        <v>0.19600000000000001</v>
      </c>
      <c r="D3" s="3" t="s">
        <v>14</v>
      </c>
      <c r="E3" s="25">
        <f>(C7 / (1 +$C$3))/360</f>
        <v>317.89994425863995</v>
      </c>
    </row>
    <row r="4" spans="1:5" x14ac:dyDescent="0.25">
      <c r="A4" s="10"/>
      <c r="B4" s="3" t="s">
        <v>2</v>
      </c>
      <c r="C4" s="20">
        <v>4380000</v>
      </c>
      <c r="D4" s="3" t="s">
        <v>15</v>
      </c>
      <c r="E4" s="25">
        <f t="shared" ref="E4:E5" si="0">(C8 / (1 +$C$3))/360</f>
        <v>211.93329617242662</v>
      </c>
    </row>
    <row r="5" spans="1:5" x14ac:dyDescent="0.25">
      <c r="A5" s="10"/>
      <c r="B5" s="3" t="s">
        <v>3</v>
      </c>
      <c r="C5" s="20">
        <v>1680000</v>
      </c>
      <c r="D5" s="3" t="s">
        <v>16</v>
      </c>
      <c r="E5" s="25">
        <f t="shared" si="0"/>
        <v>565.15700483091791</v>
      </c>
    </row>
    <row r="6" spans="1:5" x14ac:dyDescent="0.25">
      <c r="A6" s="10" t="s">
        <v>11</v>
      </c>
      <c r="B6" s="3" t="s">
        <v>4</v>
      </c>
      <c r="C6" s="26">
        <f>SUM(C7:C9)</f>
        <v>471459</v>
      </c>
      <c r="D6" s="3" t="s">
        <v>35</v>
      </c>
      <c r="E6" s="25">
        <f>(C11 / (1 +$C$3))/360</f>
        <v>1695.466369379413</v>
      </c>
    </row>
    <row r="7" spans="1:5" x14ac:dyDescent="0.25">
      <c r="A7" s="10"/>
      <c r="B7" s="30" t="s">
        <v>5</v>
      </c>
      <c r="C7" s="20">
        <v>136875</v>
      </c>
      <c r="D7" s="3" t="s">
        <v>36</v>
      </c>
      <c r="E7" s="25">
        <f>(C10 / (1 +$C$3))/360</f>
        <v>975.47380156075815</v>
      </c>
    </row>
    <row r="8" spans="1:5" x14ac:dyDescent="0.25">
      <c r="A8" s="10"/>
      <c r="B8" s="30" t="s">
        <v>6</v>
      </c>
      <c r="C8" s="20">
        <v>91250</v>
      </c>
      <c r="D8" s="21" t="s">
        <v>17</v>
      </c>
      <c r="E8" s="25">
        <f>(SUM(E3:E6)-E7)</f>
        <v>1814.9828130806391</v>
      </c>
    </row>
    <row r="9" spans="1:5" x14ac:dyDescent="0.25">
      <c r="A9" s="32"/>
      <c r="B9" s="30" t="s">
        <v>7</v>
      </c>
      <c r="C9" s="20">
        <v>243334</v>
      </c>
      <c r="D9" s="21" t="s">
        <v>18</v>
      </c>
      <c r="E9" s="25">
        <f>E8*360</f>
        <v>653393.81270903011</v>
      </c>
    </row>
    <row r="10" spans="1:5" x14ac:dyDescent="0.25">
      <c r="A10" s="32" t="s">
        <v>38</v>
      </c>
      <c r="B10" s="3" t="s">
        <v>8</v>
      </c>
      <c r="C10" s="20">
        <v>420000</v>
      </c>
      <c r="D10" s="3" t="s">
        <v>41</v>
      </c>
      <c r="E10" s="39">
        <f>E9*(1+$C$3)</f>
        <v>781459</v>
      </c>
    </row>
    <row r="11" spans="1:5" x14ac:dyDescent="0.25">
      <c r="A11" s="32" t="s">
        <v>39</v>
      </c>
      <c r="B11" s="3" t="s">
        <v>9</v>
      </c>
      <c r="C11" s="20">
        <v>730000</v>
      </c>
      <c r="D11" s="3" t="s">
        <v>40</v>
      </c>
      <c r="E11" s="11">
        <f>(C4/(1 + $C$3))/360</f>
        <v>10172.798216276478</v>
      </c>
    </row>
    <row r="12" spans="1:5" ht="15.75" thickBot="1" x14ac:dyDescent="0.3">
      <c r="A12" s="23"/>
      <c r="B12" s="33" t="s">
        <v>12</v>
      </c>
      <c r="C12" s="40">
        <f>C6+C11-C10</f>
        <v>781459</v>
      </c>
      <c r="D12" s="15"/>
      <c r="E12" s="16"/>
    </row>
  </sheetData>
  <mergeCells count="1">
    <mergeCell ref="B1:E1"/>
  </mergeCells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D12" sqref="D12"/>
    </sheetView>
  </sheetViews>
  <sheetFormatPr defaultColWidth="11.42578125" defaultRowHeight="15" x14ac:dyDescent="0.25"/>
  <cols>
    <col min="1" max="1" width="2.140625" bestFit="1" customWidth="1"/>
    <col min="2" max="2" width="53" bestFit="1" customWidth="1"/>
    <col min="3" max="3" width="12.85546875" bestFit="1" customWidth="1"/>
    <col min="4" max="4" width="12" bestFit="1" customWidth="1"/>
  </cols>
  <sheetData>
    <row r="1" spans="1:4" ht="45" customHeight="1" x14ac:dyDescent="0.25">
      <c r="A1" s="1"/>
      <c r="B1" s="37" t="s">
        <v>0</v>
      </c>
      <c r="C1" s="38"/>
      <c r="D1" s="9" t="s">
        <v>29</v>
      </c>
    </row>
    <row r="2" spans="1:4" x14ac:dyDescent="0.25">
      <c r="B2" s="10" t="s">
        <v>19</v>
      </c>
      <c r="C2" s="4">
        <v>1200000</v>
      </c>
      <c r="D2" s="11"/>
    </row>
    <row r="3" spans="1:4" x14ac:dyDescent="0.25">
      <c r="B3" s="10" t="s">
        <v>20</v>
      </c>
      <c r="C3" s="5">
        <v>0.7</v>
      </c>
      <c r="D3" s="11"/>
    </row>
    <row r="4" spans="1:4" x14ac:dyDescent="0.25">
      <c r="B4" s="10" t="s">
        <v>21</v>
      </c>
      <c r="C4" s="5">
        <v>0.85</v>
      </c>
      <c r="D4" s="11"/>
    </row>
    <row r="5" spans="1:4" x14ac:dyDescent="0.25">
      <c r="B5" s="10" t="s">
        <v>22</v>
      </c>
      <c r="C5" s="6">
        <v>0.19600000000000001</v>
      </c>
      <c r="D5" s="11"/>
    </row>
    <row r="6" spans="1:4" x14ac:dyDescent="0.25">
      <c r="B6" s="10" t="s">
        <v>23</v>
      </c>
      <c r="C6" s="7"/>
      <c r="D6" s="11"/>
    </row>
    <row r="7" spans="1:4" x14ac:dyDescent="0.25">
      <c r="B7" s="12" t="s">
        <v>24</v>
      </c>
      <c r="C7" s="5">
        <v>0.5</v>
      </c>
      <c r="D7" s="11"/>
    </row>
    <row r="8" spans="1:4" x14ac:dyDescent="0.25">
      <c r="B8" s="12" t="s">
        <v>25</v>
      </c>
      <c r="C8" s="5">
        <v>0.3</v>
      </c>
      <c r="D8" s="11"/>
    </row>
    <row r="9" spans="1:4" x14ac:dyDescent="0.25">
      <c r="B9" s="12" t="s">
        <v>26</v>
      </c>
      <c r="C9" s="5">
        <v>0.2</v>
      </c>
      <c r="D9" s="11"/>
    </row>
    <row r="10" spans="1:4" x14ac:dyDescent="0.25">
      <c r="B10" s="13" t="s">
        <v>27</v>
      </c>
      <c r="C10" s="8">
        <v>100000</v>
      </c>
      <c r="D10" s="27">
        <f>C10/(C2/360)</f>
        <v>30</v>
      </c>
    </row>
    <row r="11" spans="1:4" x14ac:dyDescent="0.25">
      <c r="B11" s="13" t="s">
        <v>28</v>
      </c>
      <c r="C11" s="3"/>
      <c r="D11" s="27">
        <f>0*C7+30*C8+60*C9</f>
        <v>21</v>
      </c>
    </row>
    <row r="12" spans="1:4" x14ac:dyDescent="0.25">
      <c r="B12" s="13" t="s">
        <v>30</v>
      </c>
      <c r="C12" s="3"/>
      <c r="D12" s="27">
        <f>((C3*C2)/(C3*C2*(1+C5)))*360</f>
        <v>301.00334448160532</v>
      </c>
    </row>
    <row r="13" spans="1:4" x14ac:dyDescent="0.25">
      <c r="B13" s="10"/>
      <c r="C13" s="3"/>
      <c r="D13" s="34"/>
    </row>
    <row r="14" spans="1:4" x14ac:dyDescent="0.25">
      <c r="B14" s="14" t="s">
        <v>17</v>
      </c>
      <c r="C14" s="3"/>
      <c r="D14" s="27" t="s">
        <v>37</v>
      </c>
    </row>
    <row r="15" spans="1:4" x14ac:dyDescent="0.25">
      <c r="B15" s="14" t="s">
        <v>18</v>
      </c>
      <c r="C15" s="3"/>
      <c r="D15" s="27" t="s">
        <v>37</v>
      </c>
    </row>
    <row r="16" spans="1:4" x14ac:dyDescent="0.25">
      <c r="B16" s="10"/>
      <c r="C16" s="3"/>
      <c r="D16" s="11"/>
    </row>
    <row r="17" spans="2:4" x14ac:dyDescent="0.25">
      <c r="B17" s="14" t="s">
        <v>34</v>
      </c>
      <c r="C17" s="3"/>
      <c r="D17" s="11"/>
    </row>
    <row r="18" spans="2:4" x14ac:dyDescent="0.25">
      <c r="B18" s="12" t="s">
        <v>31</v>
      </c>
      <c r="C18" s="28">
        <f>C10</f>
        <v>100000</v>
      </c>
      <c r="D18" s="11"/>
    </row>
    <row r="19" spans="2:4" x14ac:dyDescent="0.25">
      <c r="B19" s="12" t="s">
        <v>32</v>
      </c>
      <c r="C19" s="28">
        <f>C4*C2</f>
        <v>1020000</v>
      </c>
      <c r="D19" s="11"/>
    </row>
    <row r="20" spans="2:4" x14ac:dyDescent="0.25">
      <c r="B20" s="12" t="s">
        <v>33</v>
      </c>
      <c r="C20" s="28">
        <f>C3*C2</f>
        <v>840000</v>
      </c>
      <c r="D20" s="11"/>
    </row>
    <row r="21" spans="2:4" ht="15.75" thickBot="1" x14ac:dyDescent="0.3">
      <c r="B21" s="24" t="s">
        <v>10</v>
      </c>
      <c r="C21" s="29">
        <f>SUM(C18:C19)-C20</f>
        <v>280000</v>
      </c>
      <c r="D21" s="16"/>
    </row>
    <row r="26" spans="2:4" x14ac:dyDescent="0.25">
      <c r="D26" s="2"/>
    </row>
  </sheetData>
  <mergeCells count="1">
    <mergeCell ref="B1:C1"/>
  </mergeCells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Production</vt:lpstr>
      <vt:lpstr>Négoce</vt:lpstr>
      <vt:lpstr>Feuil3</vt:lpstr>
      <vt:lpstr>Négoce!Print_Area</vt:lpstr>
    </vt:vector>
  </TitlesOfParts>
  <Company>EISTI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Andréa</cp:lastModifiedBy>
  <cp:lastPrinted>2009-03-31T08:24:09Z</cp:lastPrinted>
  <dcterms:created xsi:type="dcterms:W3CDTF">2009-03-30T13:06:02Z</dcterms:created>
  <dcterms:modified xsi:type="dcterms:W3CDTF">2011-03-27T22:19:26Z</dcterms:modified>
</cp:coreProperties>
</file>