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70" i="1" l="1"/>
  <c r="H68" i="1"/>
  <c r="G68" i="1"/>
  <c r="H67" i="1"/>
  <c r="G67" i="1"/>
  <c r="G65" i="1"/>
  <c r="C68" i="1"/>
  <c r="B68" i="1"/>
  <c r="B67" i="1"/>
  <c r="B66" i="1"/>
  <c r="C65" i="1"/>
  <c r="B65" i="1"/>
  <c r="I58" i="1"/>
  <c r="D58" i="1"/>
  <c r="G60" i="1"/>
  <c r="G57" i="1"/>
  <c r="I59" i="1"/>
  <c r="H60" i="1"/>
  <c r="I60" i="1" s="1"/>
  <c r="I55" i="1"/>
  <c r="B60" i="1"/>
  <c r="B61" i="1" s="1"/>
  <c r="D61" i="1" s="1"/>
  <c r="C61" i="1"/>
  <c r="D59" i="1"/>
  <c r="C60" i="1"/>
  <c r="D60" i="1" s="1"/>
  <c r="D56" i="1"/>
  <c r="D55" i="1"/>
  <c r="D57" i="1" s="1"/>
  <c r="C56" i="1"/>
  <c r="H51" i="1"/>
  <c r="I51" i="1"/>
  <c r="H50" i="1"/>
  <c r="G50" i="1"/>
  <c r="I48" i="1"/>
  <c r="J42" i="1"/>
  <c r="J41" i="1"/>
  <c r="D46" i="1"/>
  <c r="D49" i="1"/>
  <c r="C48" i="1"/>
  <c r="B48" i="1"/>
  <c r="I41" i="1"/>
  <c r="I38" i="1"/>
  <c r="I37" i="1"/>
  <c r="H37" i="1"/>
  <c r="G37" i="1"/>
  <c r="B34" i="1"/>
  <c r="G35" i="1"/>
  <c r="I35" i="1"/>
  <c r="I34" i="1"/>
  <c r="I36" i="1"/>
  <c r="G61" i="1" l="1"/>
  <c r="H61" i="1"/>
  <c r="I56" i="1"/>
  <c r="I57" i="1" s="1"/>
  <c r="D48" i="1"/>
  <c r="D37" i="1"/>
  <c r="D36" i="1"/>
  <c r="B36" i="1"/>
  <c r="C36" i="1"/>
  <c r="E11" i="1"/>
  <c r="D25" i="1"/>
  <c r="B26" i="1"/>
  <c r="C26" i="1"/>
  <c r="D26" i="1" s="1"/>
  <c r="D27" i="1" s="1"/>
  <c r="B27" i="1"/>
  <c r="B28" i="1"/>
  <c r="D28" i="1"/>
  <c r="C29" i="1"/>
  <c r="D29" i="1"/>
  <c r="G28" i="1"/>
  <c r="G27" i="1"/>
  <c r="G26" i="1"/>
  <c r="D20" i="1"/>
  <c r="F20" i="1"/>
  <c r="H26" i="1" s="1"/>
  <c r="G20" i="1"/>
  <c r="I26" i="1" s="1"/>
  <c r="I27" i="1" s="1"/>
  <c r="C20" i="1"/>
  <c r="F11" i="1"/>
  <c r="G11" i="1"/>
  <c r="H11" i="1"/>
  <c r="D11" i="1"/>
  <c r="E8" i="1"/>
  <c r="F8" i="1"/>
  <c r="G8" i="1"/>
  <c r="H8" i="1"/>
  <c r="I8" i="1"/>
  <c r="J8" i="1"/>
  <c r="D8" i="1"/>
  <c r="B7" i="1"/>
  <c r="C6" i="1"/>
  <c r="C7" i="1"/>
  <c r="D7" i="1"/>
  <c r="E7" i="1"/>
  <c r="F7" i="1"/>
  <c r="G7" i="1"/>
  <c r="H7" i="1"/>
  <c r="I7" i="1"/>
  <c r="J7" i="1"/>
  <c r="D6" i="1"/>
  <c r="E6" i="1"/>
  <c r="F6" i="1"/>
  <c r="G6" i="1"/>
  <c r="H6" i="1"/>
  <c r="I6" i="1"/>
  <c r="J6" i="1"/>
  <c r="B6" i="1"/>
  <c r="I61" i="1" l="1"/>
  <c r="I28" i="1"/>
  <c r="H29" i="1"/>
  <c r="I29" i="1" s="1"/>
</calcChain>
</file>

<file path=xl/comments1.xml><?xml version="1.0" encoding="utf-8"?>
<comments xmlns="http://schemas.openxmlformats.org/spreadsheetml/2006/main">
  <authors>
    <author>Andréa</author>
  </authors>
  <commentList>
    <comment ref="J41" authorId="0">
      <text>
        <r>
          <rPr>
            <b/>
            <sz val="9"/>
            <color indexed="81"/>
            <rFont val="Tahoma"/>
            <family val="2"/>
          </rPr>
          <t>Andréa:</t>
        </r>
        <r>
          <rPr>
            <sz val="9"/>
            <color indexed="81"/>
            <rFont val="Tahoma"/>
            <family val="2"/>
          </rPr>
          <t xml:space="preserve">
SP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Andréa:</t>
        </r>
        <r>
          <rPr>
            <sz val="9"/>
            <color indexed="81"/>
            <rFont val="Tahoma"/>
            <family val="2"/>
          </rPr>
          <t xml:space="preserve">
PF</t>
        </r>
      </text>
    </comment>
    <comment ref="D46" authorId="0">
      <text>
        <r>
          <rPr>
            <b/>
            <sz val="9"/>
            <color indexed="81"/>
            <rFont val="Tahoma"/>
            <family val="2"/>
          </rPr>
          <t>Andréa:</t>
        </r>
        <r>
          <rPr>
            <sz val="9"/>
            <color indexed="81"/>
            <rFont val="Tahoma"/>
            <family val="2"/>
          </rPr>
          <t xml:space="preserve">
Déduite par le calcul !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Andréa:</t>
        </r>
        <r>
          <rPr>
            <sz val="9"/>
            <color indexed="81"/>
            <rFont val="Tahoma"/>
            <family val="2"/>
          </rPr>
          <t xml:space="preserve">
Vente de toute la production</t>
        </r>
      </text>
    </comment>
    <comment ref="I49" authorId="0">
      <text>
        <r>
          <rPr>
            <b/>
            <sz val="9"/>
            <color indexed="81"/>
            <rFont val="Tahoma"/>
            <family val="2"/>
          </rPr>
          <t>Andréa:</t>
        </r>
        <r>
          <rPr>
            <sz val="9"/>
            <color indexed="81"/>
            <rFont val="Tahoma"/>
            <family val="2"/>
          </rPr>
          <t xml:space="preserve">
Vente de toute la production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Andréa:</t>
        </r>
        <r>
          <rPr>
            <sz val="9"/>
            <color indexed="81"/>
            <rFont val="Tahoma"/>
            <family val="2"/>
          </rPr>
          <t xml:space="preserve">
Distribution</t>
        </r>
      </text>
    </comment>
  </commentList>
</comments>
</file>

<file path=xl/sharedStrings.xml><?xml version="1.0" encoding="utf-8"?>
<sst xmlns="http://schemas.openxmlformats.org/spreadsheetml/2006/main" count="128" uniqueCount="75">
  <si>
    <t>TOTAUX</t>
  </si>
  <si>
    <t>CA</t>
  </si>
  <si>
    <t>CP</t>
  </si>
  <si>
    <t>Gestion Matériel</t>
  </si>
  <si>
    <t>Gestion Personnel</t>
  </si>
  <si>
    <t>Approvisionnement</t>
  </si>
  <si>
    <t>Atelier A1</t>
  </si>
  <si>
    <t>Atelier A2</t>
  </si>
  <si>
    <t>Atelier A3</t>
  </si>
  <si>
    <t>Atelier A4</t>
  </si>
  <si>
    <t>Distribution</t>
  </si>
  <si>
    <t>Administration</t>
  </si>
  <si>
    <t>GP = Y</t>
  </si>
  <si>
    <t>GM = Y</t>
  </si>
  <si>
    <t>X=540 + 0.05*Y</t>
  </si>
  <si>
    <t>Y=665+0.1X</t>
  </si>
  <si>
    <t>Totaux</t>
  </si>
  <si>
    <t>% de GM</t>
  </si>
  <si>
    <t>% de GP</t>
  </si>
  <si>
    <t>Unité d'œuvre</t>
  </si>
  <si>
    <t>Nombre d'unité d'œuvre</t>
  </si>
  <si>
    <t>Coût d'unité d'œuvre</t>
  </si>
  <si>
    <t>Kg de MP achetée</t>
  </si>
  <si>
    <t>Kg de MP consommée</t>
  </si>
  <si>
    <t>Heure de Main d'œuvre direct</t>
  </si>
  <si>
    <t>Kg de SP obtenue</t>
  </si>
  <si>
    <t>m^3 de déchets traités</t>
  </si>
  <si>
    <t xml:space="preserve">Coût d'Achat </t>
  </si>
  <si>
    <t>MP1</t>
  </si>
  <si>
    <t>MP2</t>
  </si>
  <si>
    <t>Somme</t>
  </si>
  <si>
    <t>Frais directs</t>
  </si>
  <si>
    <t>Prix Achat</t>
  </si>
  <si>
    <t>Frais indirects</t>
  </si>
  <si>
    <t>Prix total</t>
  </si>
  <si>
    <t>Coût unitaire</t>
  </si>
  <si>
    <t>Quantité</t>
  </si>
  <si>
    <t>Stock initial</t>
  </si>
  <si>
    <t>-</t>
  </si>
  <si>
    <t>Conso</t>
  </si>
  <si>
    <t>Stock I</t>
  </si>
  <si>
    <t>Stock</t>
  </si>
  <si>
    <t>Charges</t>
  </si>
  <si>
    <t>Coût de production     Atelier A1                      mars 2011</t>
  </si>
  <si>
    <t>Matières MP1 Conso</t>
  </si>
  <si>
    <t>?</t>
  </si>
  <si>
    <t>MOD dans A1</t>
  </si>
  <si>
    <t>Charges indirects</t>
  </si>
  <si>
    <t>Matières P1 Conso</t>
  </si>
  <si>
    <t>Matières MP2 Conso</t>
  </si>
  <si>
    <t>Main d'Œuvre Direct</t>
  </si>
  <si>
    <t>Charges Indirectes</t>
  </si>
  <si>
    <t>+en cours de début</t>
  </si>
  <si>
    <t>-en cours de fin</t>
  </si>
  <si>
    <t>Coût de production Atelier A2                      mars 2011</t>
  </si>
  <si>
    <t>Cout de production à la sortie</t>
  </si>
  <si>
    <t>Coût de production           Atelier A3                           mars 2011</t>
  </si>
  <si>
    <t>Coût de production  des produits finis après traitement des déchets</t>
  </si>
  <si>
    <t>Cout de production PF/ A2</t>
  </si>
  <si>
    <t>Consommation d'eau</t>
  </si>
  <si>
    <t>Produits chimiques</t>
  </si>
  <si>
    <t>Main d'Œuvre Direct à A4</t>
  </si>
  <si>
    <t>Charges Indirectes à A4</t>
  </si>
  <si>
    <t>Produit Finis</t>
  </si>
  <si>
    <t>Stock 1</t>
  </si>
  <si>
    <t>Entrées</t>
  </si>
  <si>
    <t>Ventes</t>
  </si>
  <si>
    <t>&gt;Disponible</t>
  </si>
  <si>
    <t>Sous-Produits</t>
  </si>
  <si>
    <t>Coût de revient</t>
  </si>
  <si>
    <t>Coût de production</t>
  </si>
  <si>
    <t>Centre Distribution</t>
  </si>
  <si>
    <t>Produit finis</t>
  </si>
  <si>
    <t>Résultat Analytique</t>
  </si>
  <si>
    <t>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</si>
</sst>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4" xfId="0" applyBorder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9" xfId="0" applyBorder="1"/>
    <xf numFmtId="0" fontId="2" fillId="0" borderId="10" xfId="0" applyFont="1" applyFill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0" xfId="0" quotePrefix="1"/>
    <xf numFmtId="0" fontId="0" fillId="0" borderId="0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8" xfId="0" applyFont="1" applyFill="1" applyBorder="1" applyAlignment="1">
      <alignment horizontal="left" vertical="center"/>
    </xf>
    <xf numFmtId="0" fontId="0" fillId="0" borderId="17" xfId="0" applyBorder="1"/>
    <xf numFmtId="0" fontId="0" fillId="0" borderId="18" xfId="0" applyBorder="1"/>
    <xf numFmtId="0" fontId="2" fillId="0" borderId="4" xfId="0" applyFont="1" applyBorder="1"/>
    <xf numFmtId="0" fontId="2" fillId="0" borderId="19" xfId="0" applyFont="1" applyBorder="1"/>
    <xf numFmtId="0" fontId="2" fillId="0" borderId="18" xfId="0" applyFont="1" applyBorder="1"/>
    <xf numFmtId="0" fontId="0" fillId="0" borderId="5" xfId="0" applyBorder="1"/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2" fillId="0" borderId="23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2" fillId="0" borderId="26" xfId="0" applyFont="1" applyBorder="1"/>
    <xf numFmtId="0" fontId="0" fillId="0" borderId="27" xfId="0" applyBorder="1"/>
    <xf numFmtId="0" fontId="2" fillId="0" borderId="24" xfId="0" applyFont="1" applyBorder="1"/>
    <xf numFmtId="0" fontId="2" fillId="0" borderId="16" xfId="0" applyFont="1" applyBorder="1"/>
    <xf numFmtId="0" fontId="2" fillId="0" borderId="28" xfId="0" applyFont="1" applyBorder="1"/>
    <xf numFmtId="0" fontId="0" fillId="0" borderId="28" xfId="0" applyBorder="1"/>
    <xf numFmtId="0" fontId="2" fillId="0" borderId="29" xfId="0" applyFont="1" applyBorder="1"/>
    <xf numFmtId="0" fontId="0" fillId="0" borderId="29" xfId="0" applyBorder="1"/>
    <xf numFmtId="0" fontId="0" fillId="0" borderId="18" xfId="0" applyFill="1" applyBorder="1"/>
    <xf numFmtId="0" fontId="2" fillId="0" borderId="23" xfId="0" applyFont="1" applyFill="1" applyBorder="1" applyAlignment="1">
      <alignment vertical="center"/>
    </xf>
    <xf numFmtId="0" fontId="0" fillId="0" borderId="24" xfId="0" applyFill="1" applyBorder="1"/>
    <xf numFmtId="0" fontId="0" fillId="0" borderId="25" xfId="0" applyFill="1" applyBorder="1"/>
    <xf numFmtId="0" fontId="2" fillId="0" borderId="30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2" xfId="0" applyBorder="1"/>
    <xf numFmtId="0" fontId="0" fillId="0" borderId="3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0"/>
  <sheetViews>
    <sheetView tabSelected="1" topLeftCell="A49" zoomScale="85" zoomScaleNormal="85" workbookViewId="0">
      <selection activeCell="H75" sqref="H75"/>
    </sheetView>
  </sheetViews>
  <sheetFormatPr defaultRowHeight="15" x14ac:dyDescent="0.25"/>
  <cols>
    <col min="1" max="1" width="26" customWidth="1"/>
    <col min="2" max="2" width="16" bestFit="1" customWidth="1"/>
    <col min="3" max="3" width="17.5703125" bestFit="1" customWidth="1"/>
    <col min="4" max="4" width="19" bestFit="1" customWidth="1"/>
    <col min="5" max="5" width="20.7109375" bestFit="1" customWidth="1"/>
    <col min="6" max="6" width="25.85546875" customWidth="1"/>
    <col min="7" max="7" width="16.5703125" bestFit="1" customWidth="1"/>
    <col min="8" max="8" width="21.42578125" bestFit="1" customWidth="1"/>
    <col min="9" max="9" width="11.5703125" bestFit="1" customWidth="1"/>
    <col min="10" max="10" width="14.42578125" bestFit="1" customWidth="1"/>
    <col min="12" max="12" width="6.85546875" bestFit="1" customWidth="1"/>
    <col min="13" max="13" width="13.7109375" bestFit="1" customWidth="1"/>
    <col min="14" max="14" width="6.140625" bestFit="1" customWidth="1"/>
  </cols>
  <sheetData>
    <row r="1" spans="1:14" x14ac:dyDescent="0.25">
      <c r="A1" s="48" t="s">
        <v>0</v>
      </c>
      <c r="B1" s="46" t="s">
        <v>1</v>
      </c>
      <c r="C1" s="46"/>
      <c r="D1" s="46" t="s">
        <v>2</v>
      </c>
      <c r="E1" s="46"/>
      <c r="F1" s="46"/>
      <c r="G1" s="46"/>
      <c r="H1" s="46"/>
      <c r="I1" s="46"/>
      <c r="J1" s="47"/>
    </row>
    <row r="2" spans="1:14" x14ac:dyDescent="0.25">
      <c r="A2" s="49"/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14" t="s">
        <v>11</v>
      </c>
      <c r="L2" s="2" t="s">
        <v>13</v>
      </c>
      <c r="M2" s="2" t="s">
        <v>14</v>
      </c>
      <c r="N2" s="2">
        <v>576</v>
      </c>
    </row>
    <row r="3" spans="1:14" x14ac:dyDescent="0.25">
      <c r="A3" s="17"/>
      <c r="B3" s="7">
        <v>540</v>
      </c>
      <c r="C3" s="7">
        <v>665</v>
      </c>
      <c r="D3" s="7">
        <v>300</v>
      </c>
      <c r="E3" s="7">
        <v>5700</v>
      </c>
      <c r="F3" s="7">
        <v>2850</v>
      </c>
      <c r="G3" s="7">
        <v>2150</v>
      </c>
      <c r="H3" s="7">
        <v>720</v>
      </c>
      <c r="I3" s="7">
        <v>430</v>
      </c>
      <c r="J3" s="18">
        <v>1000</v>
      </c>
      <c r="L3" t="s">
        <v>12</v>
      </c>
      <c r="M3" t="s">
        <v>15</v>
      </c>
      <c r="N3">
        <v>723</v>
      </c>
    </row>
    <row r="4" spans="1:14" x14ac:dyDescent="0.25">
      <c r="A4" s="19" t="s">
        <v>17</v>
      </c>
      <c r="B4" s="8">
        <v>-1</v>
      </c>
      <c r="C4" s="8">
        <v>0.1</v>
      </c>
      <c r="D4" s="8">
        <v>0.25</v>
      </c>
      <c r="E4" s="8">
        <v>0.2</v>
      </c>
      <c r="F4" s="8">
        <v>0.2</v>
      </c>
      <c r="G4" s="8">
        <v>0.05</v>
      </c>
      <c r="H4" s="8">
        <v>0.05</v>
      </c>
      <c r="I4" s="8">
        <v>0.15</v>
      </c>
      <c r="J4" s="20"/>
    </row>
    <row r="5" spans="1:14" x14ac:dyDescent="0.25">
      <c r="A5" s="19" t="s">
        <v>18</v>
      </c>
      <c r="B5" s="8">
        <v>0.05</v>
      </c>
      <c r="C5" s="8">
        <v>-1</v>
      </c>
      <c r="D5" s="8">
        <v>0.15</v>
      </c>
      <c r="E5" s="8">
        <v>0.25</v>
      </c>
      <c r="F5" s="8">
        <v>0.25</v>
      </c>
      <c r="G5" s="8">
        <v>0.05</v>
      </c>
      <c r="H5" s="8">
        <v>0.1</v>
      </c>
      <c r="I5" s="8">
        <v>0.1</v>
      </c>
      <c r="J5" s="20">
        <v>0.05</v>
      </c>
    </row>
    <row r="6" spans="1:14" x14ac:dyDescent="0.25">
      <c r="A6" s="17"/>
      <c r="B6" s="7">
        <f>B4*$N$2</f>
        <v>-576</v>
      </c>
      <c r="C6" s="7">
        <f>-(C3+C7)</f>
        <v>58</v>
      </c>
      <c r="D6" s="7">
        <f t="shared" ref="D6:J6" si="0">D4*$N$2</f>
        <v>144</v>
      </c>
      <c r="E6" s="7">
        <f t="shared" si="0"/>
        <v>115.2</v>
      </c>
      <c r="F6" s="7">
        <f t="shared" si="0"/>
        <v>115.2</v>
      </c>
      <c r="G6" s="7">
        <f t="shared" si="0"/>
        <v>28.8</v>
      </c>
      <c r="H6" s="7">
        <f t="shared" si="0"/>
        <v>28.8</v>
      </c>
      <c r="I6" s="7">
        <f t="shared" si="0"/>
        <v>86.399999999999991</v>
      </c>
      <c r="J6" s="18">
        <f t="shared" si="0"/>
        <v>0</v>
      </c>
    </row>
    <row r="7" spans="1:14" x14ac:dyDescent="0.25">
      <c r="A7" s="17"/>
      <c r="B7" s="7">
        <f>-(B3+B6)</f>
        <v>36</v>
      </c>
      <c r="C7" s="7">
        <f t="shared" ref="C7:J7" si="1">C5*$N$3</f>
        <v>-723</v>
      </c>
      <c r="D7" s="7">
        <f t="shared" si="1"/>
        <v>108.45</v>
      </c>
      <c r="E7" s="7">
        <f t="shared" si="1"/>
        <v>180.75</v>
      </c>
      <c r="F7" s="7">
        <f t="shared" si="1"/>
        <v>180.75</v>
      </c>
      <c r="G7" s="7">
        <f t="shared" si="1"/>
        <v>36.15</v>
      </c>
      <c r="H7" s="7">
        <f t="shared" si="1"/>
        <v>72.3</v>
      </c>
      <c r="I7" s="7">
        <f t="shared" si="1"/>
        <v>72.3</v>
      </c>
      <c r="J7" s="18">
        <f t="shared" si="1"/>
        <v>36.15</v>
      </c>
    </row>
    <row r="8" spans="1:14" x14ac:dyDescent="0.25">
      <c r="A8" s="19" t="s">
        <v>16</v>
      </c>
      <c r="B8" s="7"/>
      <c r="C8" s="7"/>
      <c r="D8" s="7">
        <f>D3+D6+D7</f>
        <v>552.45000000000005</v>
      </c>
      <c r="E8" s="7">
        <f t="shared" ref="E8:J8" si="2">E3+E6+E7</f>
        <v>5995.95</v>
      </c>
      <c r="F8" s="7">
        <f t="shared" si="2"/>
        <v>3145.95</v>
      </c>
      <c r="G8" s="7">
        <f t="shared" si="2"/>
        <v>2214.9500000000003</v>
      </c>
      <c r="H8" s="7">
        <f t="shared" si="2"/>
        <v>821.09999999999991</v>
      </c>
      <c r="I8" s="7">
        <f t="shared" si="2"/>
        <v>588.69999999999993</v>
      </c>
      <c r="J8" s="18">
        <f t="shared" si="2"/>
        <v>1036.1500000000001</v>
      </c>
    </row>
    <row r="9" spans="1:14" x14ac:dyDescent="0.25">
      <c r="A9" s="19" t="s">
        <v>19</v>
      </c>
      <c r="B9" s="3"/>
      <c r="C9" s="3"/>
      <c r="D9" s="7" t="s">
        <v>22</v>
      </c>
      <c r="E9" s="7" t="s">
        <v>23</v>
      </c>
      <c r="F9" s="7" t="s">
        <v>24</v>
      </c>
      <c r="G9" s="7" t="s">
        <v>25</v>
      </c>
      <c r="H9" s="7" t="s">
        <v>26</v>
      </c>
      <c r="I9" s="3"/>
      <c r="J9" s="4"/>
    </row>
    <row r="10" spans="1:14" x14ac:dyDescent="0.25">
      <c r="A10" s="19" t="s">
        <v>20</v>
      </c>
      <c r="B10" s="3"/>
      <c r="C10" s="3"/>
      <c r="D10" s="7">
        <v>4000</v>
      </c>
      <c r="E10" s="7">
        <v>1400</v>
      </c>
      <c r="F10" s="7">
        <v>1500</v>
      </c>
      <c r="G10" s="7">
        <v>250</v>
      </c>
      <c r="H10" s="7">
        <v>142.5</v>
      </c>
      <c r="I10" s="3"/>
      <c r="J10" s="4"/>
    </row>
    <row r="11" spans="1:14" ht="15.75" thickBot="1" x14ac:dyDescent="0.3">
      <c r="A11" s="21" t="s">
        <v>21</v>
      </c>
      <c r="B11" s="5"/>
      <c r="C11" s="5"/>
      <c r="D11" s="22">
        <f>D8/D10</f>
        <v>0.1381125</v>
      </c>
      <c r="E11" s="22">
        <f>E8/E10</f>
        <v>4.2828214285714283</v>
      </c>
      <c r="F11" s="22">
        <f t="shared" ref="F11:H11" si="3">F8/F10</f>
        <v>2.0972999999999997</v>
      </c>
      <c r="G11" s="22">
        <f t="shared" si="3"/>
        <v>8.8598000000000017</v>
      </c>
      <c r="H11" s="22">
        <f t="shared" si="3"/>
        <v>5.7621052631578937</v>
      </c>
      <c r="I11" s="5"/>
      <c r="J11" s="6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4" x14ac:dyDescent="0.25">
      <c r="A13" s="30" t="s">
        <v>42</v>
      </c>
      <c r="B13" s="1"/>
      <c r="C13" s="1"/>
      <c r="D13" s="1"/>
      <c r="E13" s="1"/>
      <c r="F13" s="1"/>
      <c r="G13" s="1"/>
      <c r="H13" s="1"/>
      <c r="I13" s="1"/>
      <c r="J13" s="1"/>
    </row>
    <row r="14" spans="1:14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4" x14ac:dyDescent="0.25">
      <c r="A15" s="48" t="s">
        <v>27</v>
      </c>
      <c r="B15" s="46" t="s">
        <v>28</v>
      </c>
      <c r="C15" s="46"/>
      <c r="D15" s="46"/>
      <c r="E15" s="12" t="s">
        <v>29</v>
      </c>
      <c r="F15" s="12"/>
      <c r="G15" s="13"/>
      <c r="H15" s="2"/>
      <c r="I15" s="2"/>
      <c r="J15" s="2"/>
    </row>
    <row r="16" spans="1:14" x14ac:dyDescent="0.25">
      <c r="A16" s="49"/>
      <c r="B16" s="9" t="s">
        <v>36</v>
      </c>
      <c r="C16" s="9" t="s">
        <v>35</v>
      </c>
      <c r="D16" s="9" t="s">
        <v>30</v>
      </c>
      <c r="E16" s="9" t="s">
        <v>36</v>
      </c>
      <c r="F16" s="9" t="s">
        <v>35</v>
      </c>
      <c r="G16" s="14" t="s">
        <v>30</v>
      </c>
      <c r="H16" s="2"/>
      <c r="I16" s="2"/>
      <c r="J16" s="2"/>
    </row>
    <row r="17" spans="1:10" x14ac:dyDescent="0.25">
      <c r="A17" s="15" t="s">
        <v>32</v>
      </c>
      <c r="B17" s="7">
        <v>1500</v>
      </c>
      <c r="C17" s="7">
        <v>2.2999999999999998</v>
      </c>
      <c r="D17" s="7">
        <v>3450</v>
      </c>
      <c r="E17" s="7">
        <v>2500</v>
      </c>
      <c r="F17" s="7">
        <v>8.1999999999999993</v>
      </c>
      <c r="G17" s="18">
        <v>20500</v>
      </c>
      <c r="H17" s="2"/>
      <c r="I17" s="2"/>
      <c r="J17" s="2"/>
    </row>
    <row r="18" spans="1:10" x14ac:dyDescent="0.25">
      <c r="A18" s="15" t="s">
        <v>31</v>
      </c>
      <c r="B18" s="7"/>
      <c r="C18" s="7"/>
      <c r="D18" s="7"/>
      <c r="E18" s="7"/>
      <c r="F18" s="7"/>
      <c r="G18" s="18"/>
      <c r="H18" s="2"/>
      <c r="I18" s="2"/>
      <c r="J18" s="2"/>
    </row>
    <row r="19" spans="1:10" x14ac:dyDescent="0.25">
      <c r="A19" s="15" t="s">
        <v>33</v>
      </c>
      <c r="B19" s="7">
        <v>1500</v>
      </c>
      <c r="C19" s="7">
        <v>0.13800000000000001</v>
      </c>
      <c r="D19" s="7">
        <v>207</v>
      </c>
      <c r="E19" s="7">
        <v>2500</v>
      </c>
      <c r="F19" s="7">
        <v>0.13800000000000001</v>
      </c>
      <c r="G19" s="18">
        <v>345</v>
      </c>
      <c r="H19" s="2"/>
      <c r="I19" s="2"/>
      <c r="J19" s="2"/>
    </row>
    <row r="20" spans="1:10" ht="15.75" thickBot="1" x14ac:dyDescent="0.3">
      <c r="A20" s="16" t="s">
        <v>34</v>
      </c>
      <c r="B20" s="22">
        <v>1500</v>
      </c>
      <c r="C20" s="22">
        <f>SUM(C17:C19)</f>
        <v>2.4379999999999997</v>
      </c>
      <c r="D20" s="22">
        <f t="shared" ref="D20:G20" si="4">SUM(D17:D19)</f>
        <v>3657</v>
      </c>
      <c r="E20" s="22">
        <v>2500</v>
      </c>
      <c r="F20" s="22">
        <f t="shared" si="4"/>
        <v>8.3379999999999992</v>
      </c>
      <c r="G20" s="37">
        <f t="shared" si="4"/>
        <v>20845</v>
      </c>
      <c r="H20" s="2"/>
      <c r="I20" s="2"/>
      <c r="J20" s="2"/>
    </row>
    <row r="22" spans="1:10" x14ac:dyDescent="0.25">
      <c r="A22" s="31" t="s">
        <v>41</v>
      </c>
    </row>
    <row r="23" spans="1:10" ht="15.75" thickBot="1" x14ac:dyDescent="0.3"/>
    <row r="24" spans="1:10" x14ac:dyDescent="0.25">
      <c r="A24" s="23" t="s">
        <v>28</v>
      </c>
      <c r="B24" s="12" t="s">
        <v>36</v>
      </c>
      <c r="C24" s="12" t="s">
        <v>35</v>
      </c>
      <c r="D24" s="24" t="s">
        <v>30</v>
      </c>
      <c r="F24" s="23" t="s">
        <v>29</v>
      </c>
      <c r="G24" s="12" t="s">
        <v>36</v>
      </c>
      <c r="H24" s="12" t="s">
        <v>35</v>
      </c>
      <c r="I24" s="24" t="s">
        <v>30</v>
      </c>
    </row>
    <row r="25" spans="1:10" x14ac:dyDescent="0.25">
      <c r="A25" s="25" t="s">
        <v>37</v>
      </c>
      <c r="B25" s="32">
        <v>500</v>
      </c>
      <c r="C25" s="32">
        <v>2</v>
      </c>
      <c r="D25" s="33">
        <f>B25*C25</f>
        <v>1000</v>
      </c>
      <c r="F25" s="25" t="s">
        <v>37</v>
      </c>
      <c r="G25" s="32">
        <v>900</v>
      </c>
      <c r="H25" s="32">
        <v>8</v>
      </c>
      <c r="I25" s="33">
        <v>7200</v>
      </c>
    </row>
    <row r="26" spans="1:10" x14ac:dyDescent="0.25">
      <c r="A26" s="25" t="s">
        <v>5</v>
      </c>
      <c r="B26" s="32">
        <f>B20</f>
        <v>1500</v>
      </c>
      <c r="C26" s="32">
        <f>C20</f>
        <v>2.4379999999999997</v>
      </c>
      <c r="D26" s="33">
        <f>B26*C26</f>
        <v>3656.9999999999995</v>
      </c>
      <c r="F26" s="25" t="s">
        <v>5</v>
      </c>
      <c r="G26" s="32">
        <f>E20</f>
        <v>2500</v>
      </c>
      <c r="H26" s="32">
        <f t="shared" ref="H26:I26" si="5">F20</f>
        <v>8.3379999999999992</v>
      </c>
      <c r="I26" s="33">
        <f t="shared" si="5"/>
        <v>20845</v>
      </c>
    </row>
    <row r="27" spans="1:10" x14ac:dyDescent="0.25">
      <c r="A27" s="38" t="s">
        <v>38</v>
      </c>
      <c r="B27" s="32">
        <f>SUM(B25:B26)</f>
        <v>2000</v>
      </c>
      <c r="C27" s="32"/>
      <c r="D27" s="33">
        <f t="shared" ref="D27" si="6">SUM(D25:D26)</f>
        <v>4657</v>
      </c>
      <c r="F27" s="38" t="s">
        <v>38</v>
      </c>
      <c r="G27" s="32">
        <f>SUM(G25:G26)</f>
        <v>3400</v>
      </c>
      <c r="H27" s="32"/>
      <c r="I27" s="33">
        <f t="shared" ref="I27" si="7">SUM(I25:I26)</f>
        <v>28045</v>
      </c>
    </row>
    <row r="28" spans="1:10" x14ac:dyDescent="0.25">
      <c r="A28" s="25" t="s">
        <v>39</v>
      </c>
      <c r="B28" s="32">
        <f>500+900</f>
        <v>1400</v>
      </c>
      <c r="C28" s="32"/>
      <c r="D28" s="33">
        <f>500*C25+900*C26</f>
        <v>3194.2</v>
      </c>
      <c r="F28" s="25" t="s">
        <v>39</v>
      </c>
      <c r="G28" s="32">
        <f>900+2300</f>
        <v>3200</v>
      </c>
      <c r="H28" s="32"/>
      <c r="I28" s="33">
        <f>G25*H25+2300*H26</f>
        <v>26377.399999999998</v>
      </c>
    </row>
    <row r="29" spans="1:10" ht="15.75" thickBot="1" x14ac:dyDescent="0.3">
      <c r="A29" s="27" t="s">
        <v>40</v>
      </c>
      <c r="B29" s="34">
        <v>600</v>
      </c>
      <c r="C29" s="34">
        <f>C26</f>
        <v>2.4379999999999997</v>
      </c>
      <c r="D29" s="35">
        <f>B29*C29</f>
        <v>1462.7999999999997</v>
      </c>
      <c r="F29" s="27" t="s">
        <v>40</v>
      </c>
      <c r="G29" s="34">
        <v>200</v>
      </c>
      <c r="H29" s="34">
        <f>H26</f>
        <v>8.3379999999999992</v>
      </c>
      <c r="I29" s="35">
        <f>G29*H29</f>
        <v>1667.6</v>
      </c>
    </row>
    <row r="30" spans="1:10" ht="15.75" thickBot="1" x14ac:dyDescent="0.3">
      <c r="A30" s="10"/>
    </row>
    <row r="31" spans="1:10" ht="45" customHeight="1" x14ac:dyDescent="0.25">
      <c r="A31" s="44" t="s">
        <v>43</v>
      </c>
      <c r="B31" s="40" t="s">
        <v>36</v>
      </c>
      <c r="C31" s="40" t="s">
        <v>35</v>
      </c>
      <c r="D31" s="42" t="s">
        <v>30</v>
      </c>
      <c r="F31" s="44" t="s">
        <v>54</v>
      </c>
      <c r="G31" s="40" t="s">
        <v>36</v>
      </c>
      <c r="H31" s="40" t="s">
        <v>35</v>
      </c>
      <c r="I31" s="42" t="s">
        <v>30</v>
      </c>
    </row>
    <row r="32" spans="1:10" x14ac:dyDescent="0.25">
      <c r="A32" s="45"/>
      <c r="B32" s="41"/>
      <c r="C32" s="41"/>
      <c r="D32" s="43"/>
      <c r="F32" s="45"/>
      <c r="G32" s="41"/>
      <c r="H32" s="41"/>
      <c r="I32" s="43"/>
    </row>
    <row r="33" spans="1:10" x14ac:dyDescent="0.25">
      <c r="A33" s="45"/>
      <c r="B33" s="41"/>
      <c r="C33" s="41"/>
      <c r="D33" s="43"/>
      <c r="F33" s="45"/>
      <c r="G33" s="41"/>
      <c r="H33" s="41"/>
      <c r="I33" s="43"/>
    </row>
    <row r="34" spans="1:10" x14ac:dyDescent="0.25">
      <c r="A34" s="25" t="s">
        <v>44</v>
      </c>
      <c r="B34" s="11">
        <f>B28</f>
        <v>1400</v>
      </c>
      <c r="C34" s="32" t="s">
        <v>45</v>
      </c>
      <c r="D34" s="26">
        <v>3194</v>
      </c>
      <c r="F34" s="25" t="s">
        <v>48</v>
      </c>
      <c r="G34" s="11"/>
      <c r="H34" s="36"/>
      <c r="I34" s="26">
        <f>D37</f>
        <v>14289.95</v>
      </c>
    </row>
    <row r="35" spans="1:10" x14ac:dyDescent="0.25">
      <c r="A35" s="25" t="s">
        <v>46</v>
      </c>
      <c r="B35" s="11">
        <v>510</v>
      </c>
      <c r="C35" s="11">
        <v>10</v>
      </c>
      <c r="D35" s="26">
        <v>5100</v>
      </c>
      <c r="F35" s="25" t="s">
        <v>49</v>
      </c>
      <c r="G35" s="11">
        <f>G28</f>
        <v>3200</v>
      </c>
      <c r="H35" s="11"/>
      <c r="I35" s="26">
        <f>I28</f>
        <v>26377.399999999998</v>
      </c>
    </row>
    <row r="36" spans="1:10" x14ac:dyDescent="0.25">
      <c r="A36" s="25" t="s">
        <v>47</v>
      </c>
      <c r="B36" s="11">
        <f>E10</f>
        <v>1400</v>
      </c>
      <c r="C36" s="11">
        <f>E11</f>
        <v>4.2828214285714283</v>
      </c>
      <c r="D36" s="26">
        <f>B36*C36</f>
        <v>5995.95</v>
      </c>
      <c r="F36" s="25" t="s">
        <v>50</v>
      </c>
      <c r="G36" s="11">
        <v>1500</v>
      </c>
      <c r="H36" s="11">
        <v>11</v>
      </c>
      <c r="I36" s="26">
        <f>G36*H36</f>
        <v>16500</v>
      </c>
    </row>
    <row r="37" spans="1:10" ht="15.75" thickBot="1" x14ac:dyDescent="0.3">
      <c r="A37" s="39" t="s">
        <v>38</v>
      </c>
      <c r="B37" s="28">
        <v>1400</v>
      </c>
      <c r="C37" s="28"/>
      <c r="D37" s="29">
        <f>SUM(D34:D36)</f>
        <v>14289.95</v>
      </c>
      <c r="F37" s="50" t="s">
        <v>51</v>
      </c>
      <c r="G37" s="28">
        <f>F10</f>
        <v>1500</v>
      </c>
      <c r="H37" s="28">
        <f>F11</f>
        <v>2.0972999999999997</v>
      </c>
      <c r="I37" s="29">
        <f>H37*G37</f>
        <v>3145.9499999999994</v>
      </c>
    </row>
    <row r="38" spans="1:10" x14ac:dyDescent="0.25">
      <c r="I38">
        <f>SUM(I34:I37)</f>
        <v>60313.299999999996</v>
      </c>
    </row>
    <row r="39" spans="1:10" x14ac:dyDescent="0.25">
      <c r="H39" s="51" t="s">
        <v>52</v>
      </c>
      <c r="I39">
        <v>3860</v>
      </c>
    </row>
    <row r="40" spans="1:10" x14ac:dyDescent="0.25">
      <c r="H40" s="51" t="s">
        <v>53</v>
      </c>
      <c r="I40">
        <v>5000</v>
      </c>
    </row>
    <row r="41" spans="1:10" x14ac:dyDescent="0.25">
      <c r="I41">
        <f>I38+I39-I40</f>
        <v>59173.299999999996</v>
      </c>
      <c r="J41">
        <f>D46</f>
        <v>525.04999999999927</v>
      </c>
    </row>
    <row r="42" spans="1:10" ht="15.75" thickBot="1" x14ac:dyDescent="0.3">
      <c r="J42">
        <f>I41-D46</f>
        <v>58648.25</v>
      </c>
    </row>
    <row r="43" spans="1:10" x14ac:dyDescent="0.25">
      <c r="A43" s="53" t="s">
        <v>56</v>
      </c>
      <c r="B43" s="68" t="s">
        <v>36</v>
      </c>
      <c r="C43" s="68" t="s">
        <v>35</v>
      </c>
      <c r="D43" s="69" t="s">
        <v>30</v>
      </c>
      <c r="F43" s="44" t="s">
        <v>57</v>
      </c>
      <c r="G43" s="68" t="s">
        <v>36</v>
      </c>
      <c r="H43" s="68" t="s">
        <v>35</v>
      </c>
      <c r="I43" s="69" t="s">
        <v>30</v>
      </c>
    </row>
    <row r="44" spans="1:10" x14ac:dyDescent="0.25">
      <c r="A44" s="54"/>
      <c r="B44" s="70"/>
      <c r="C44" s="70"/>
      <c r="D44" s="71"/>
      <c r="F44" s="45"/>
      <c r="G44" s="70"/>
      <c r="H44" s="70"/>
      <c r="I44" s="71"/>
    </row>
    <row r="45" spans="1:10" x14ac:dyDescent="0.25">
      <c r="A45" s="55"/>
      <c r="B45" s="70"/>
      <c r="C45" s="70"/>
      <c r="D45" s="71"/>
      <c r="F45" s="45"/>
      <c r="G45" s="70"/>
      <c r="H45" s="70"/>
      <c r="I45" s="71"/>
    </row>
    <row r="46" spans="1:10" x14ac:dyDescent="0.25">
      <c r="A46" s="25" t="s">
        <v>55</v>
      </c>
      <c r="B46" s="11"/>
      <c r="C46" s="36"/>
      <c r="D46" s="56">
        <f>D49-SUM(D47:D48)</f>
        <v>525.04999999999927</v>
      </c>
      <c r="F46" s="25" t="s">
        <v>58</v>
      </c>
      <c r="G46" s="11"/>
      <c r="H46" s="36"/>
      <c r="I46" s="26">
        <v>58648</v>
      </c>
    </row>
    <row r="47" spans="1:10" x14ac:dyDescent="0.25">
      <c r="A47" s="25" t="s">
        <v>50</v>
      </c>
      <c r="B47" s="11">
        <v>605</v>
      </c>
      <c r="C47" s="11">
        <v>12</v>
      </c>
      <c r="D47" s="26">
        <v>7260</v>
      </c>
      <c r="F47" s="25" t="s">
        <v>59</v>
      </c>
      <c r="G47" s="11">
        <v>142.5</v>
      </c>
      <c r="H47" s="11">
        <v>0.3</v>
      </c>
      <c r="I47" s="26">
        <v>42.75</v>
      </c>
    </row>
    <row r="48" spans="1:10" x14ac:dyDescent="0.25">
      <c r="A48" s="25" t="s">
        <v>47</v>
      </c>
      <c r="B48" s="11">
        <f>G10</f>
        <v>250</v>
      </c>
      <c r="C48" s="11">
        <f>G11</f>
        <v>8.8598000000000017</v>
      </c>
      <c r="D48" s="26">
        <f>B48*C48</f>
        <v>2214.9500000000003</v>
      </c>
      <c r="F48" s="25" t="s">
        <v>60</v>
      </c>
      <c r="G48" s="11">
        <v>45</v>
      </c>
      <c r="H48" s="11">
        <v>1</v>
      </c>
      <c r="I48" s="26">
        <f>G48*H48</f>
        <v>45</v>
      </c>
    </row>
    <row r="49" spans="1:9" ht="15.75" thickBot="1" x14ac:dyDescent="0.3">
      <c r="A49" s="39" t="s">
        <v>38</v>
      </c>
      <c r="B49" s="28">
        <v>250</v>
      </c>
      <c r="C49" s="28">
        <v>40</v>
      </c>
      <c r="D49" s="29">
        <f>B49*C49</f>
        <v>10000</v>
      </c>
      <c r="F49" s="57" t="s">
        <v>61</v>
      </c>
      <c r="G49" s="11">
        <v>169</v>
      </c>
      <c r="H49" s="11">
        <v>9</v>
      </c>
      <c r="I49" s="26">
        <v>1521</v>
      </c>
    </row>
    <row r="50" spans="1:9" ht="15.75" thickBot="1" x14ac:dyDescent="0.3">
      <c r="A50" s="52"/>
      <c r="B50" s="52"/>
      <c r="C50" s="52"/>
      <c r="F50" s="87" t="s">
        <v>62</v>
      </c>
      <c r="G50" s="88">
        <f>H10</f>
        <v>142.5</v>
      </c>
      <c r="H50" s="88">
        <f>H11</f>
        <v>5.7621052631578937</v>
      </c>
      <c r="I50" s="89">
        <v>820.8</v>
      </c>
    </row>
    <row r="51" spans="1:9" ht="15.75" thickTop="1" x14ac:dyDescent="0.25">
      <c r="G51" s="86">
        <v>3800</v>
      </c>
      <c r="H51" s="86">
        <f>I51/G51</f>
        <v>16.073039473684211</v>
      </c>
      <c r="I51" s="86">
        <f>SUM(I46:I50)</f>
        <v>61077.55</v>
      </c>
    </row>
    <row r="54" spans="1:9" x14ac:dyDescent="0.25">
      <c r="A54" s="60" t="s">
        <v>63</v>
      </c>
      <c r="B54" s="67" t="s">
        <v>36</v>
      </c>
      <c r="C54" s="67" t="s">
        <v>35</v>
      </c>
      <c r="D54" s="67" t="s">
        <v>30</v>
      </c>
      <c r="F54" s="60" t="s">
        <v>68</v>
      </c>
      <c r="G54" s="67" t="s">
        <v>36</v>
      </c>
      <c r="H54" s="67" t="s">
        <v>35</v>
      </c>
      <c r="I54" s="67" t="s">
        <v>30</v>
      </c>
    </row>
    <row r="55" spans="1:9" x14ac:dyDescent="0.25">
      <c r="A55" s="60" t="s">
        <v>64</v>
      </c>
      <c r="B55" s="11">
        <v>250</v>
      </c>
      <c r="C55" s="11">
        <v>12</v>
      </c>
      <c r="D55" s="11">
        <f>B55*C55</f>
        <v>3000</v>
      </c>
      <c r="F55" s="60" t="s">
        <v>64</v>
      </c>
      <c r="G55" s="11">
        <v>80</v>
      </c>
      <c r="H55" s="11">
        <v>40</v>
      </c>
      <c r="I55" s="11">
        <f>G55*H55</f>
        <v>3200</v>
      </c>
    </row>
    <row r="56" spans="1:9" ht="15.75" thickBot="1" x14ac:dyDescent="0.3">
      <c r="A56" s="80" t="s">
        <v>65</v>
      </c>
      <c r="B56" s="76">
        <v>3800</v>
      </c>
      <c r="C56" s="76">
        <f>H51</f>
        <v>16.073039473684211</v>
      </c>
      <c r="D56" s="76">
        <f>B56*C56</f>
        <v>61077.55</v>
      </c>
      <c r="F56" s="80" t="s">
        <v>65</v>
      </c>
      <c r="G56" s="76">
        <v>250</v>
      </c>
      <c r="H56" s="76">
        <v>40</v>
      </c>
      <c r="I56" s="76">
        <f>G56*H56</f>
        <v>10000</v>
      </c>
    </row>
    <row r="57" spans="1:9" ht="16.5" thickTop="1" thickBot="1" x14ac:dyDescent="0.3">
      <c r="A57" s="82" t="s">
        <v>67</v>
      </c>
      <c r="B57" s="83">
        <v>4050</v>
      </c>
      <c r="C57" s="83"/>
      <c r="D57" s="83">
        <f>SUM(D55:D56)</f>
        <v>64077.55</v>
      </c>
      <c r="F57" s="84" t="s">
        <v>67</v>
      </c>
      <c r="G57" s="85">
        <f>SUM(G55:G56)</f>
        <v>330</v>
      </c>
      <c r="H57" s="85"/>
      <c r="I57" s="85">
        <f>SUM(I55:I56)</f>
        <v>13200</v>
      </c>
    </row>
    <row r="58" spans="1:9" ht="15.75" thickTop="1" x14ac:dyDescent="0.25">
      <c r="A58" s="81" t="s">
        <v>66</v>
      </c>
      <c r="B58" s="59">
        <v>4000</v>
      </c>
      <c r="C58" s="59"/>
      <c r="D58" s="59">
        <f>SUM(D59:D60)</f>
        <v>63273.898026315794</v>
      </c>
      <c r="F58" s="81" t="s">
        <v>66</v>
      </c>
      <c r="G58" s="59">
        <v>270</v>
      </c>
      <c r="H58" s="59"/>
      <c r="I58" s="59">
        <f>SUM(I59:I60)</f>
        <v>10800</v>
      </c>
    </row>
    <row r="59" spans="1:9" x14ac:dyDescent="0.25">
      <c r="A59" s="61"/>
      <c r="B59" s="58">
        <v>250</v>
      </c>
      <c r="C59" s="11">
        <v>12</v>
      </c>
      <c r="D59" s="11">
        <f>C59*B59</f>
        <v>3000</v>
      </c>
      <c r="F59" s="61"/>
      <c r="G59" s="58">
        <v>80</v>
      </c>
      <c r="H59" s="11">
        <v>40</v>
      </c>
      <c r="I59" s="11">
        <f>H59*G59</f>
        <v>3200</v>
      </c>
    </row>
    <row r="60" spans="1:9" ht="15.75" thickBot="1" x14ac:dyDescent="0.3">
      <c r="A60" s="78"/>
      <c r="B60" s="79">
        <f>B58-B55</f>
        <v>3750</v>
      </c>
      <c r="C60" s="76">
        <f>C56</f>
        <v>16.073039473684211</v>
      </c>
      <c r="D60" s="76">
        <f>C60*B60</f>
        <v>60273.898026315794</v>
      </c>
      <c r="F60" s="78"/>
      <c r="G60" s="79">
        <f>G58-G55</f>
        <v>190</v>
      </c>
      <c r="H60" s="76">
        <f>H56</f>
        <v>40</v>
      </c>
      <c r="I60" s="76">
        <f>H60*G60</f>
        <v>7600</v>
      </c>
    </row>
    <row r="61" spans="1:9" ht="15.75" thickTop="1" x14ac:dyDescent="0.25">
      <c r="A61" s="62" t="s">
        <v>67</v>
      </c>
      <c r="B61" s="59">
        <f>B57-SUM(B59:B60)</f>
        <v>50</v>
      </c>
      <c r="C61" s="59">
        <f>C56</f>
        <v>16.073039473684211</v>
      </c>
      <c r="D61" s="59">
        <f>C61*B61</f>
        <v>803.65197368421059</v>
      </c>
      <c r="F61" s="62" t="s">
        <v>67</v>
      </c>
      <c r="G61" s="59">
        <f>G57-SUM(G59:G60)</f>
        <v>60</v>
      </c>
      <c r="H61" s="59">
        <f>H56</f>
        <v>40</v>
      </c>
      <c r="I61" s="59">
        <f>H61*G61</f>
        <v>2400</v>
      </c>
    </row>
    <row r="63" spans="1:9" ht="15.75" thickBot="1" x14ac:dyDescent="0.3"/>
    <row r="64" spans="1:9" x14ac:dyDescent="0.25">
      <c r="A64" s="63"/>
      <c r="B64" s="65" t="s">
        <v>63</v>
      </c>
      <c r="C64" s="66" t="s">
        <v>68</v>
      </c>
      <c r="F64" s="63"/>
      <c r="G64" s="65" t="s">
        <v>63</v>
      </c>
      <c r="H64" s="66" t="s">
        <v>68</v>
      </c>
    </row>
    <row r="65" spans="1:8" x14ac:dyDescent="0.25">
      <c r="A65" s="64" t="s">
        <v>70</v>
      </c>
      <c r="B65" s="11">
        <f>D58</f>
        <v>63273.898026315794</v>
      </c>
      <c r="C65" s="26">
        <f>I58</f>
        <v>10800</v>
      </c>
      <c r="F65" s="64" t="s">
        <v>72</v>
      </c>
      <c r="G65" s="11">
        <f>4000*16</f>
        <v>64000</v>
      </c>
      <c r="H65" s="26"/>
    </row>
    <row r="66" spans="1:8" x14ac:dyDescent="0.25">
      <c r="A66" s="64" t="s">
        <v>50</v>
      </c>
      <c r="B66" s="11">
        <f>210*13</f>
        <v>2730</v>
      </c>
      <c r="C66" s="26"/>
      <c r="F66" s="64" t="s">
        <v>68</v>
      </c>
      <c r="G66" s="11"/>
      <c r="H66" s="26">
        <v>10800</v>
      </c>
    </row>
    <row r="67" spans="1:8" ht="15.75" thickBot="1" x14ac:dyDescent="0.3">
      <c r="A67" s="75" t="s">
        <v>71</v>
      </c>
      <c r="B67" s="76">
        <f>I8</f>
        <v>588.69999999999993</v>
      </c>
      <c r="C67" s="77"/>
      <c r="F67" s="75" t="s">
        <v>69</v>
      </c>
      <c r="G67" s="76">
        <f>B68</f>
        <v>66592.598026315783</v>
      </c>
      <c r="H67" s="77">
        <f>C68</f>
        <v>10800</v>
      </c>
    </row>
    <row r="68" spans="1:8" ht="16.5" thickTop="1" thickBot="1" x14ac:dyDescent="0.3">
      <c r="A68" s="72" t="s">
        <v>69</v>
      </c>
      <c r="B68" s="73">
        <f>SUM(B65:B67)</f>
        <v>66592.598026315783</v>
      </c>
      <c r="C68" s="74">
        <f>SUM(C65:C67)</f>
        <v>10800</v>
      </c>
      <c r="F68" s="72" t="s">
        <v>74</v>
      </c>
      <c r="G68" s="73">
        <f>G67-G65</f>
        <v>2592.5980263157835</v>
      </c>
      <c r="H68" s="74">
        <f>H67-H66</f>
        <v>0</v>
      </c>
    </row>
    <row r="69" spans="1:8" ht="15.75" thickBot="1" x14ac:dyDescent="0.3">
      <c r="F69" s="90" t="s">
        <v>11</v>
      </c>
      <c r="G69" s="91">
        <v>1037</v>
      </c>
      <c r="H69" s="92"/>
    </row>
    <row r="70" spans="1:8" ht="16.5" thickTop="1" thickBot="1" x14ac:dyDescent="0.3">
      <c r="F70" s="72" t="s">
        <v>73</v>
      </c>
      <c r="G70" s="93">
        <f>SUM(G68:G69)</f>
        <v>3629.5980263157835</v>
      </c>
      <c r="H70" s="94"/>
    </row>
  </sheetData>
  <mergeCells count="21">
    <mergeCell ref="G43:G45"/>
    <mergeCell ref="H43:H45"/>
    <mergeCell ref="I43:I45"/>
    <mergeCell ref="A43:A45"/>
    <mergeCell ref="B43:B45"/>
    <mergeCell ref="C43:C45"/>
    <mergeCell ref="D43:D45"/>
    <mergeCell ref="F43:F45"/>
    <mergeCell ref="B31:B33"/>
    <mergeCell ref="C31:C33"/>
    <mergeCell ref="D31:D33"/>
    <mergeCell ref="A31:A33"/>
    <mergeCell ref="B1:C1"/>
    <mergeCell ref="D1:J1"/>
    <mergeCell ref="A1:A2"/>
    <mergeCell ref="A15:A16"/>
    <mergeCell ref="B15:D15"/>
    <mergeCell ref="F31:F33"/>
    <mergeCell ref="G31:G33"/>
    <mergeCell ref="H31:H33"/>
    <mergeCell ref="I31:I3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</dc:creator>
  <cp:lastModifiedBy>Andréa</cp:lastModifiedBy>
  <dcterms:created xsi:type="dcterms:W3CDTF">2011-02-15T13:25:48Z</dcterms:created>
  <dcterms:modified xsi:type="dcterms:W3CDTF">2011-03-01T14:27:13Z</dcterms:modified>
</cp:coreProperties>
</file>